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i5351 WSPR parameters" sheetId="1" r:id="rId1"/>
    <sheet name="14MHz" sheetId="2" r:id="rId2"/>
    <sheet name="10MHz" sheetId="3" r:id="rId3"/>
    <sheet name="7MHz" sheetId="4" r:id="rId4"/>
  </sheets>
  <definedNames>
    <definedName name="_xlnm.Print_Area" localSheetId="0">'Si5351 WSPR parameters'!$A$4:$V$35</definedName>
  </definedNames>
  <calcPr fullCalcOnLoad="1"/>
</workbook>
</file>

<file path=xl/sharedStrings.xml><?xml version="1.0" encoding="utf-8"?>
<sst xmlns="http://schemas.openxmlformats.org/spreadsheetml/2006/main" count="1069" uniqueCount="242">
  <si>
    <t>FSK0</t>
  </si>
  <si>
    <t>FSK1</t>
  </si>
  <si>
    <t>FSK2</t>
  </si>
  <si>
    <t>FSK3</t>
  </si>
  <si>
    <t>PLLA_a</t>
  </si>
  <si>
    <t>PLLA_b</t>
  </si>
  <si>
    <t>PLLB_c</t>
  </si>
  <si>
    <t>PLLA_c</t>
  </si>
  <si>
    <t>PLLB_a</t>
  </si>
  <si>
    <t>PLLB_b</t>
  </si>
  <si>
    <t>MS_0a</t>
  </si>
  <si>
    <t>MS_0b</t>
  </si>
  <si>
    <t>MS_0c</t>
  </si>
  <si>
    <t>MS_1a</t>
  </si>
  <si>
    <t>MS_1b</t>
  </si>
  <si>
    <t>MS_1c</t>
  </si>
  <si>
    <t>MS_2a</t>
  </si>
  <si>
    <t>MS_2b</t>
  </si>
  <si>
    <t>MS_2c</t>
  </si>
  <si>
    <t>CLK0</t>
  </si>
  <si>
    <t>CLK1</t>
  </si>
  <si>
    <t>CLK2</t>
  </si>
  <si>
    <t>MS_0PLL</t>
  </si>
  <si>
    <t>MS_2PLL</t>
  </si>
  <si>
    <t>MS_1PLL</t>
  </si>
  <si>
    <t xml:space="preserve">fosc = </t>
  </si>
  <si>
    <t>Hz</t>
  </si>
  <si>
    <t>PLLB</t>
  </si>
  <si>
    <t>PLLA</t>
  </si>
  <si>
    <t>fout:</t>
  </si>
  <si>
    <t xml:space="preserve"> ON4CHE </t>
  </si>
  <si>
    <t xml:space="preserve"> JO21ce </t>
  </si>
  <si>
    <t xml:space="preserve"> 0.05 </t>
  </si>
  <si>
    <t xml:space="preserve"> EA4LE </t>
  </si>
  <si>
    <t xml:space="preserve"> IN80am </t>
  </si>
  <si>
    <t xml:space="preserve"> 2016-03-06 11:50 </t>
  </si>
  <si>
    <t xml:space="preserve"> ON4CDJ </t>
  </si>
  <si>
    <t xml:space="preserve"> JO11xc </t>
  </si>
  <si>
    <t xml:space="preserve"> 2016-03-06 11:40 </t>
  </si>
  <si>
    <t xml:space="preserve"> OH6LSR </t>
  </si>
  <si>
    <t xml:space="preserve"> KP22ug </t>
  </si>
  <si>
    <t xml:space="preserve"> 2016-03-06 11:30 </t>
  </si>
  <si>
    <t xml:space="preserve"> LZ1UBO </t>
  </si>
  <si>
    <t xml:space="preserve"> KN12wv </t>
  </si>
  <si>
    <t xml:space="preserve"> MM0EFJ </t>
  </si>
  <si>
    <t xml:space="preserve"> IO77so </t>
  </si>
  <si>
    <t xml:space="preserve"> SQ2DMX </t>
  </si>
  <si>
    <t xml:space="preserve"> JO92mp </t>
  </si>
  <si>
    <t xml:space="preserve"> 2016-03-06 11:20 </t>
  </si>
  <si>
    <t xml:space="preserve"> 2016-03-06 11:00 </t>
  </si>
  <si>
    <t xml:space="preserve"> 2016-03-06 10:50 </t>
  </si>
  <si>
    <t xml:space="preserve"> 2016-03-06 10:30 </t>
  </si>
  <si>
    <t xml:space="preserve"> IK1QEW </t>
  </si>
  <si>
    <t xml:space="preserve"> JN34ow </t>
  </si>
  <si>
    <t xml:space="preserve"> 2016-03-06 10:10 </t>
  </si>
  <si>
    <t xml:space="preserve"> 2016-03-06 10:00 </t>
  </si>
  <si>
    <t xml:space="preserve"> 2016-03-06 08:50 </t>
  </si>
  <si>
    <t xml:space="preserve"> 2016-03-06 07:50 </t>
  </si>
  <si>
    <t xml:space="preserve"> EA1FAQ </t>
  </si>
  <si>
    <t xml:space="preserve"> IN71pn </t>
  </si>
  <si>
    <t xml:space="preserve"> 2016-03-06 07:30 </t>
  </si>
  <si>
    <t xml:space="preserve"> 2016-03-06 07:20 </t>
  </si>
  <si>
    <t xml:space="preserve"> 2016-03-06 07:10 </t>
  </si>
  <si>
    <t xml:space="preserve"> 2016-03-06 07:00 </t>
  </si>
  <si>
    <t xml:space="preserve"> UN9LCW </t>
  </si>
  <si>
    <t xml:space="preserve"> MO13ip </t>
  </si>
  <si>
    <t xml:space="preserve"> 2016-03-06 06:50 </t>
  </si>
  <si>
    <t xml:space="preserve"> 2016-03-06 06:20 </t>
  </si>
  <si>
    <t xml:space="preserve"> 2016-03-06 06:00 </t>
  </si>
  <si>
    <t>Timestamp</t>
  </si>
  <si>
    <t>Call</t>
  </si>
  <si>
    <t>MHz</t>
  </si>
  <si>
    <t>SNR</t>
  </si>
  <si>
    <t>Drift</t>
  </si>
  <si>
    <t>Grid</t>
  </si>
  <si>
    <t>Pwr</t>
  </si>
  <si>
    <t>Reporter</t>
  </si>
  <si>
    <t>RGrid</t>
  </si>
  <si>
    <t>km</t>
  </si>
  <si>
    <t>az</t>
  </si>
  <si>
    <t> 2016-03-06 12:00 </t>
  </si>
  <si>
    <t> ON4CHE </t>
  </si>
  <si>
    <t> -13 </t>
  </si>
  <si>
    <t> 0 </t>
  </si>
  <si>
    <t> JO21ce </t>
  </si>
  <si>
    <t> 0.05 </t>
  </si>
  <si>
    <t> -15 </t>
  </si>
  <si>
    <t> -1 </t>
  </si>
  <si>
    <t> -16 </t>
  </si>
  <si>
    <t> SA6BSS </t>
  </si>
  <si>
    <t> JO68sc </t>
  </si>
  <si>
    <t> 974 </t>
  </si>
  <si>
    <t> 34 </t>
  </si>
  <si>
    <t> -21 </t>
  </si>
  <si>
    <t> -20 </t>
  </si>
  <si>
    <t> -25 </t>
  </si>
  <si>
    <t> -28 </t>
  </si>
  <si>
    <t> -5 </t>
  </si>
  <si>
    <t> -22 </t>
  </si>
  <si>
    <t> -18 </t>
  </si>
  <si>
    <t> 323 </t>
  </si>
  <si>
    <t> -17 </t>
  </si>
  <si>
    <t> -23 </t>
  </si>
  <si>
    <t> -26 </t>
  </si>
  <si>
    <t> 2016-03-06 11:50 </t>
  </si>
  <si>
    <t> -29 </t>
  </si>
  <si>
    <t> -19 </t>
  </si>
  <si>
    <t> -14 </t>
  </si>
  <si>
    <t> -11 </t>
  </si>
  <si>
    <t> 2016-03-06 11:40 </t>
  </si>
  <si>
    <t xml:space="preserve"> 2016-03-06 12:10 </t>
  </si>
  <si>
    <t xml:space="preserve"> G7FMF </t>
  </si>
  <si>
    <t xml:space="preserve"> IO82ti </t>
  </si>
  <si>
    <t xml:space="preserve"> SA6BSS </t>
  </si>
  <si>
    <t xml:space="preserve"> JO68sc </t>
  </si>
  <si>
    <t xml:space="preserve"> F6HTL </t>
  </si>
  <si>
    <t xml:space="preserve"> JN25ml </t>
  </si>
  <si>
    <t xml:space="preserve"> EA4AOJ </t>
  </si>
  <si>
    <t xml:space="preserve"> IN80dj </t>
  </si>
  <si>
    <t xml:space="preserve"> UA1019SWL </t>
  </si>
  <si>
    <t xml:space="preserve"> KO37wa </t>
  </si>
  <si>
    <t xml:space="preserve"> SM0EPX/RX2 </t>
  </si>
  <si>
    <t xml:space="preserve"> JO89si </t>
  </si>
  <si>
    <t xml:space="preserve"> IK4RQE </t>
  </si>
  <si>
    <t xml:space="preserve"> JN54oi </t>
  </si>
  <si>
    <t xml:space="preserve"> F1VMV </t>
  </si>
  <si>
    <t xml:space="preserve"> JN24kh </t>
  </si>
  <si>
    <t xml:space="preserve"> GM0DEQ </t>
  </si>
  <si>
    <t xml:space="preserve"> IO75ql </t>
  </si>
  <si>
    <t xml:space="preserve"> DL3NGN </t>
  </si>
  <si>
    <t xml:space="preserve"> JN59mk </t>
  </si>
  <si>
    <t xml:space="preserve"> G4IIB </t>
  </si>
  <si>
    <t xml:space="preserve"> IO84ps </t>
  </si>
  <si>
    <t xml:space="preserve"> GM8DOR </t>
  </si>
  <si>
    <t xml:space="preserve"> IO86ho </t>
  </si>
  <si>
    <t xml:space="preserve"> 2016-03-06 12:00 </t>
  </si>
  <si>
    <t xml:space="preserve"> DL2JA </t>
  </si>
  <si>
    <t xml:space="preserve"> JN58vk </t>
  </si>
  <si>
    <t xml:space="preserve"> DG6RCH </t>
  </si>
  <si>
    <t xml:space="preserve"> JN68hp </t>
  </si>
  <si>
    <t xml:space="preserve"> ON4SAR </t>
  </si>
  <si>
    <t xml:space="preserve"> OH7AZL </t>
  </si>
  <si>
    <t xml:space="preserve"> KP33on </t>
  </si>
  <si>
    <t xml:space="preserve"> DL5UDO </t>
  </si>
  <si>
    <t xml:space="preserve"> JN59ll </t>
  </si>
  <si>
    <t xml:space="preserve"> UNLIS </t>
  </si>
  <si>
    <t xml:space="preserve"> JN89bo </t>
  </si>
  <si>
    <t xml:space="preserve"> ON7KO </t>
  </si>
  <si>
    <t xml:space="preserve"> GW4VRO </t>
  </si>
  <si>
    <t xml:space="preserve"> IO71mq </t>
  </si>
  <si>
    <t xml:space="preserve"> HB9DWR </t>
  </si>
  <si>
    <t xml:space="preserve"> JN36kx </t>
  </si>
  <si>
    <t> 2016-03-06 12:10 </t>
  </si>
  <si>
    <t> PI4THT </t>
  </si>
  <si>
    <t> JO32kf </t>
  </si>
  <si>
    <t> 217 </t>
  </si>
  <si>
    <t> 57 </t>
  </si>
  <si>
    <t> DB9ZX </t>
  </si>
  <si>
    <t> JO62qn </t>
  </si>
  <si>
    <t> 647 </t>
  </si>
  <si>
    <t> 73 </t>
  </si>
  <si>
    <t> -9 </t>
  </si>
  <si>
    <t> G4ONV </t>
  </si>
  <si>
    <t> IO80go </t>
  </si>
  <si>
    <t> 541 </t>
  </si>
  <si>
    <t> 266 </t>
  </si>
  <si>
    <t> -7 </t>
  </si>
  <si>
    <t> DK6UG </t>
  </si>
  <si>
    <t> JN49cm </t>
  </si>
  <si>
    <t> 339 </t>
  </si>
  <si>
    <t> 122 </t>
  </si>
  <si>
    <t> DH5JW </t>
  </si>
  <si>
    <t> JO31km </t>
  </si>
  <si>
    <t> 189 </t>
  </si>
  <si>
    <t> 78 </t>
  </si>
  <si>
    <t> DK8JP </t>
  </si>
  <si>
    <t> JO31gk </t>
  </si>
  <si>
    <t> 165 </t>
  </si>
  <si>
    <t> 79 </t>
  </si>
  <si>
    <t> M0VGA </t>
  </si>
  <si>
    <t> IO93fx </t>
  </si>
  <si>
    <t> 497 </t>
  </si>
  <si>
    <t> 311 </t>
  </si>
  <si>
    <t> -12 </t>
  </si>
  <si>
    <t> 2E0DSS </t>
  </si>
  <si>
    <t> IO82xl </t>
  </si>
  <si>
    <t> 453 </t>
  </si>
  <si>
    <t> 291 </t>
  </si>
  <si>
    <t> DK8FT </t>
  </si>
  <si>
    <t> JN58oe </t>
  </si>
  <si>
    <t> 604 </t>
  </si>
  <si>
    <t> 121 </t>
  </si>
  <si>
    <t> DG7RJ </t>
  </si>
  <si>
    <t> JN58th </t>
  </si>
  <si>
    <t> 621 </t>
  </si>
  <si>
    <t> 118 </t>
  </si>
  <si>
    <t> ON7KB </t>
  </si>
  <si>
    <t> JO21ei </t>
  </si>
  <si>
    <t> 22 </t>
  </si>
  <si>
    <t> 32 </t>
  </si>
  <si>
    <t> G8LCO </t>
  </si>
  <si>
    <t> IO91vu </t>
  </si>
  <si>
    <t> 314 </t>
  </si>
  <si>
    <t> 285 </t>
  </si>
  <si>
    <t> -3 </t>
  </si>
  <si>
    <t> G4ENZ </t>
  </si>
  <si>
    <t> IO81vv </t>
  </si>
  <si>
    <t> 451 </t>
  </si>
  <si>
    <t> 283 </t>
  </si>
  <si>
    <t> DL0HT </t>
  </si>
  <si>
    <t> JO43jb </t>
  </si>
  <si>
    <t> 376 </t>
  </si>
  <si>
    <t> 55 </t>
  </si>
  <si>
    <t> G4PMB </t>
  </si>
  <si>
    <t> IO71va </t>
  </si>
  <si>
    <t> 588 </t>
  </si>
  <si>
    <t> 271 </t>
  </si>
  <si>
    <t> -2 </t>
  </si>
  <si>
    <t> DB7EN </t>
  </si>
  <si>
    <t> JO31 </t>
  </si>
  <si>
    <t> 194 </t>
  </si>
  <si>
    <t> -24 </t>
  </si>
  <si>
    <t> DL1KAI </t>
  </si>
  <si>
    <t> JO42vj </t>
  </si>
  <si>
    <t> 407 </t>
  </si>
  <si>
    <t> 69 </t>
  </si>
  <si>
    <t> 1 </t>
  </si>
  <si>
    <t> PB0AIC </t>
  </si>
  <si>
    <t> JO21fv </t>
  </si>
  <si>
    <t> 81 </t>
  </si>
  <si>
    <t> 12 </t>
  </si>
  <si>
    <t> DJ1AN </t>
  </si>
  <si>
    <t> JO43ja </t>
  </si>
  <si>
    <t> 373 </t>
  </si>
  <si>
    <t> MM0BFF </t>
  </si>
  <si>
    <t> IO68ve </t>
  </si>
  <si>
    <t> 1024 </t>
  </si>
  <si>
    <t> -10 </t>
  </si>
  <si>
    <t> 34</t>
  </si>
  <si>
    <t>delta:</t>
  </si>
  <si>
    <t>Delta</t>
  </si>
  <si>
    <t>Corr.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</si>
</sst>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47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2" fillId="34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36" fillId="33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466725</xdr:colOff>
      <xdr:row>27</xdr:row>
      <xdr:rowOff>152400</xdr:rowOff>
    </xdr:from>
    <xdr:ext cx="3990975" cy="1219200"/>
    <xdr:sp>
      <xdr:nvSpPr>
        <xdr:cNvPr id="1" name="Rechthoek 1"/>
        <xdr:cNvSpPr>
          <a:spLocks/>
        </xdr:cNvSpPr>
      </xdr:nvSpPr>
      <xdr:spPr>
        <a:xfrm>
          <a:off x="4257675" y="5295900"/>
          <a:ext cx="39909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PLL = 900MHz fixed 
</a:t>
          </a:r>
          <a:r>
            <a:rPr lang="en-US" cap="none" sz="18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Enkel register MSx_b wordt aangepast.
</a:t>
          </a:r>
          <a:r>
            <a:rPr lang="en-US" cap="none" sz="18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Heeft het grote voordeel dat 
</a:t>
          </a:r>
          <a:r>
            <a:rPr lang="en-US" cap="none" sz="18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de PLL niet moet</a:t>
          </a:r>
          <a:r>
            <a:rPr lang="en-US" cap="none" sz="18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herstart worden.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5"/>
  <sheetViews>
    <sheetView tabSelected="1" zoomScalePageLayoutView="0" workbookViewId="0" topLeftCell="A4">
      <selection activeCell="D12" sqref="D12"/>
    </sheetView>
  </sheetViews>
  <sheetFormatPr defaultColWidth="9.140625" defaultRowHeight="15"/>
  <cols>
    <col min="1" max="1" width="8.00390625" style="0" bestFit="1" customWidth="1"/>
    <col min="2" max="4" width="11.421875" style="0" bestFit="1" customWidth="1"/>
    <col min="5" max="5" width="6.57421875" style="0" bestFit="1" customWidth="1"/>
    <col min="6" max="6" width="8.00390625" style="0" bestFit="1" customWidth="1"/>
    <col min="7" max="7" width="9.00390625" style="0" bestFit="1" customWidth="1"/>
    <col min="8" max="8" width="6.421875" style="0" bestFit="1" customWidth="1"/>
    <col min="9" max="9" width="6.57421875" style="0" bestFit="1" customWidth="1"/>
    <col min="10" max="11" width="8.00390625" style="0" bestFit="1" customWidth="1"/>
    <col min="12" max="12" width="6.140625" style="0" bestFit="1" customWidth="1"/>
    <col min="13" max="13" width="12.00390625" style="0" bestFit="1" customWidth="1"/>
    <col min="14" max="15" width="8.00390625" style="0" bestFit="1" customWidth="1"/>
    <col min="16" max="16" width="6.140625" style="0" bestFit="1" customWidth="1"/>
    <col min="17" max="17" width="7.00390625" style="0" bestFit="1" customWidth="1"/>
    <col min="18" max="19" width="8.00390625" style="0" bestFit="1" customWidth="1"/>
    <col min="20" max="20" width="6.140625" style="0" bestFit="1" customWidth="1"/>
    <col min="21" max="21" width="7.00390625" style="0" bestFit="1" customWidth="1"/>
    <col min="22" max="22" width="8.00390625" style="0" bestFit="1" customWidth="1"/>
    <col min="23" max="23" width="7.00390625" style="0" bestFit="1" customWidth="1"/>
    <col min="24" max="24" width="8.00390625" style="0" bestFit="1" customWidth="1"/>
    <col min="25" max="25" width="4.57421875" style="0" bestFit="1" customWidth="1"/>
    <col min="26" max="26" width="11.57421875" style="0" bestFit="1" customWidth="1"/>
  </cols>
  <sheetData>
    <row r="2" spans="13:14" ht="15">
      <c r="M2" s="2"/>
      <c r="N2" s="2"/>
    </row>
    <row r="3" spans="13:14" ht="15">
      <c r="M3" s="2"/>
      <c r="N3" s="2"/>
    </row>
    <row r="4" spans="2:14" ht="15">
      <c r="B4" s="8" t="s">
        <v>25</v>
      </c>
      <c r="C4" s="9">
        <v>25000000</v>
      </c>
      <c r="D4" t="s">
        <v>26</v>
      </c>
      <c r="M4" s="2"/>
      <c r="N4" s="2"/>
    </row>
    <row r="5" spans="5:22" ht="15">
      <c r="E5" s="15" t="s">
        <v>28</v>
      </c>
      <c r="F5" s="16"/>
      <c r="G5" s="17"/>
      <c r="H5" s="15" t="s">
        <v>27</v>
      </c>
      <c r="I5" s="16"/>
      <c r="J5" s="17"/>
      <c r="K5" s="15" t="s">
        <v>19</v>
      </c>
      <c r="L5" s="16"/>
      <c r="M5" s="16"/>
      <c r="N5" s="17"/>
      <c r="O5" s="15" t="s">
        <v>20</v>
      </c>
      <c r="P5" s="16"/>
      <c r="Q5" s="16"/>
      <c r="R5" s="17"/>
      <c r="S5" s="15" t="s">
        <v>21</v>
      </c>
      <c r="T5" s="16"/>
      <c r="U5" s="16"/>
      <c r="V5" s="17"/>
    </row>
    <row r="6" spans="2:22" ht="15">
      <c r="B6" s="1" t="s">
        <v>19</v>
      </c>
      <c r="C6" s="1" t="s">
        <v>20</v>
      </c>
      <c r="D6" s="1" t="s">
        <v>21</v>
      </c>
      <c r="E6" s="1" t="s">
        <v>4</v>
      </c>
      <c r="F6" s="1" t="s">
        <v>5</v>
      </c>
      <c r="G6" s="1" t="s">
        <v>7</v>
      </c>
      <c r="H6" s="1" t="s">
        <v>8</v>
      </c>
      <c r="I6" s="1" t="s">
        <v>9</v>
      </c>
      <c r="J6" s="1" t="s">
        <v>6</v>
      </c>
      <c r="K6" s="1" t="s">
        <v>22</v>
      </c>
      <c r="L6" s="1" t="s">
        <v>10</v>
      </c>
      <c r="M6" s="1" t="s">
        <v>11</v>
      </c>
      <c r="N6" s="1" t="s">
        <v>12</v>
      </c>
      <c r="O6" s="1" t="s">
        <v>24</v>
      </c>
      <c r="P6" s="1" t="s">
        <v>13</v>
      </c>
      <c r="Q6" s="1" t="s">
        <v>14</v>
      </c>
      <c r="R6" s="1" t="s">
        <v>15</v>
      </c>
      <c r="S6" s="1" t="s">
        <v>23</v>
      </c>
      <c r="T6" s="1" t="s">
        <v>16</v>
      </c>
      <c r="U6" s="1" t="s">
        <v>17</v>
      </c>
      <c r="V6" s="1" t="s">
        <v>18</v>
      </c>
    </row>
    <row r="7" spans="1:22" ht="15">
      <c r="A7" s="1" t="s">
        <v>0</v>
      </c>
      <c r="B7" s="4">
        <f>14097100+B12</f>
        <v>14097100</v>
      </c>
      <c r="C7" s="4">
        <f>21096100+C12</f>
        <v>21096153</v>
      </c>
      <c r="D7" s="4">
        <f>28126100+D12</f>
        <v>28126170</v>
      </c>
      <c r="E7" s="3">
        <v>36</v>
      </c>
      <c r="F7" s="3">
        <v>0</v>
      </c>
      <c r="G7" s="7">
        <f>2^20-1</f>
        <v>1048575</v>
      </c>
      <c r="H7" s="3">
        <v>36</v>
      </c>
      <c r="I7" s="3">
        <v>0</v>
      </c>
      <c r="J7" s="7">
        <f>2^20-1</f>
        <v>1048575</v>
      </c>
      <c r="K7" s="3" t="s">
        <v>28</v>
      </c>
      <c r="L7" s="3">
        <f>INT((H7*$C$4)/B7)</f>
        <v>63</v>
      </c>
      <c r="M7" s="3">
        <f>INT(((E7+F7/G7)*$C$4/B7-L7)*(2^20-1))</f>
        <v>883862</v>
      </c>
      <c r="N7" s="3">
        <f>2^20-1</f>
        <v>1048575</v>
      </c>
      <c r="O7" s="3" t="s">
        <v>28</v>
      </c>
      <c r="P7" s="3">
        <f>INT($C$4*E7/C7)</f>
        <v>42</v>
      </c>
      <c r="Q7" s="3">
        <f>INT(((E7+F7/G7)*$C$4/C7-P7)*(2^20-1))</f>
        <v>693953</v>
      </c>
      <c r="R7" s="3">
        <f>2^20-1</f>
        <v>1048575</v>
      </c>
      <c r="S7" s="3" t="s">
        <v>27</v>
      </c>
      <c r="T7" s="3">
        <f>INT($C$4*H7/D7)</f>
        <v>31</v>
      </c>
      <c r="U7" s="3">
        <f>INT(((H7+I7/J7)*$C$4/D7-T7)*(2^20-1))</f>
        <v>1047179</v>
      </c>
      <c r="V7" s="3">
        <f>2^20-1</f>
        <v>1048575</v>
      </c>
    </row>
    <row r="8" spans="1:22" ht="15">
      <c r="A8" s="1" t="s">
        <v>1</v>
      </c>
      <c r="B8" s="4">
        <f>1.46484375+B7</f>
        <v>14097101.46484375</v>
      </c>
      <c r="C8" s="4">
        <f>1.46484375+C7</f>
        <v>21096154.46484375</v>
      </c>
      <c r="D8" s="4">
        <f>1.46484375+D7</f>
        <v>28126171.46484375</v>
      </c>
      <c r="E8" s="3">
        <v>36</v>
      </c>
      <c r="F8" s="3">
        <v>0</v>
      </c>
      <c r="G8" s="7">
        <f>2^20-1</f>
        <v>1048575</v>
      </c>
      <c r="H8" s="3">
        <v>36</v>
      </c>
      <c r="I8" s="3">
        <v>0</v>
      </c>
      <c r="J8" s="7">
        <f>2^20-1</f>
        <v>1048575</v>
      </c>
      <c r="K8" s="11" t="s">
        <v>28</v>
      </c>
      <c r="L8" s="3">
        <f>INT((H8*$C$4)/B8)</f>
        <v>63</v>
      </c>
      <c r="M8" s="3">
        <f>INT(((E8+F8/G8)*$C$4/B8-L8)*(2^20-1))</f>
        <v>883855</v>
      </c>
      <c r="N8" s="3">
        <f>2^20-1</f>
        <v>1048575</v>
      </c>
      <c r="O8" s="11" t="s">
        <v>28</v>
      </c>
      <c r="P8" s="3">
        <f>INT($C$4*E8/C8)</f>
        <v>42</v>
      </c>
      <c r="Q8" s="3">
        <f>INT(((E8+F8/G8)*$C$4/C8-P8)*(2^20-1))</f>
        <v>693950</v>
      </c>
      <c r="R8" s="3">
        <f>2^20-1</f>
        <v>1048575</v>
      </c>
      <c r="S8" s="11" t="s">
        <v>27</v>
      </c>
      <c r="T8" s="3">
        <f>INT($C$4*H8/D8)</f>
        <v>31</v>
      </c>
      <c r="U8" s="3">
        <f>INT(((H8+I8/J8)*$C$4/D8-T8)*(2^20-1))</f>
        <v>1047177</v>
      </c>
      <c r="V8" s="3">
        <f>2^20-1</f>
        <v>1048575</v>
      </c>
    </row>
    <row r="9" spans="1:22" ht="15">
      <c r="A9" s="1" t="s">
        <v>2</v>
      </c>
      <c r="B9" s="4">
        <f>2.9296875+B7</f>
        <v>14097102.9296875</v>
      </c>
      <c r="C9" s="4">
        <f>2.9296875+C7</f>
        <v>21096155.9296875</v>
      </c>
      <c r="D9" s="4">
        <f>2.9296875+D7</f>
        <v>28126172.9296875</v>
      </c>
      <c r="E9" s="3">
        <v>36</v>
      </c>
      <c r="F9" s="3">
        <v>0</v>
      </c>
      <c r="G9" s="7">
        <f>2^20-1</f>
        <v>1048575</v>
      </c>
      <c r="H9" s="3">
        <v>36</v>
      </c>
      <c r="I9" s="3">
        <v>0</v>
      </c>
      <c r="J9" s="7">
        <f>2^20-1</f>
        <v>1048575</v>
      </c>
      <c r="K9" s="11" t="s">
        <v>28</v>
      </c>
      <c r="L9" s="3">
        <f>INT((H9*$C$4)/B9)</f>
        <v>63</v>
      </c>
      <c r="M9" s="3">
        <f>INT(((E9+F9/G9)*$C$4/B9-L9)*(2^20-1))</f>
        <v>883848</v>
      </c>
      <c r="N9" s="3">
        <f>2^20-1</f>
        <v>1048575</v>
      </c>
      <c r="O9" s="11" t="s">
        <v>28</v>
      </c>
      <c r="P9" s="3">
        <f>INT($C$4*E9/C9)</f>
        <v>42</v>
      </c>
      <c r="Q9" s="3">
        <f>INT(((E9+F9/G9)*$C$4/C9-P9)*(2^20-1))</f>
        <v>693947</v>
      </c>
      <c r="R9" s="3">
        <f>2^20-1</f>
        <v>1048575</v>
      </c>
      <c r="S9" s="11" t="s">
        <v>27</v>
      </c>
      <c r="T9" s="3">
        <f>INT($C$4*H9/D9)</f>
        <v>31</v>
      </c>
      <c r="U9" s="3">
        <f>INT(((H9+I9/J9)*$C$4/D9-T9)*(2^20-1))</f>
        <v>1047175</v>
      </c>
      <c r="V9" s="3">
        <f>2^20-1</f>
        <v>1048575</v>
      </c>
    </row>
    <row r="10" spans="1:22" ht="15">
      <c r="A10" s="1" t="s">
        <v>3</v>
      </c>
      <c r="B10" s="4">
        <f>4.39453125+B7</f>
        <v>14097104.39453125</v>
      </c>
      <c r="C10" s="4">
        <f>4.39453125+C7</f>
        <v>21096157.39453125</v>
      </c>
      <c r="D10" s="4">
        <f>4.39453125+D7</f>
        <v>28126174.39453125</v>
      </c>
      <c r="E10" s="3">
        <v>36</v>
      </c>
      <c r="F10" s="3">
        <v>0</v>
      </c>
      <c r="G10" s="7">
        <f>2^20-1</f>
        <v>1048575</v>
      </c>
      <c r="H10" s="3">
        <v>36</v>
      </c>
      <c r="I10" s="3">
        <v>0</v>
      </c>
      <c r="J10" s="7">
        <f>2^20-1</f>
        <v>1048575</v>
      </c>
      <c r="K10" s="11" t="s">
        <v>28</v>
      </c>
      <c r="L10" s="3">
        <f>INT((H10*$C$4)/B10)</f>
        <v>63</v>
      </c>
      <c r="M10" s="3">
        <f>INT(((E10+F10/G10)*$C$4/B10-L10)*(2^20-1))</f>
        <v>883841</v>
      </c>
      <c r="N10" s="3">
        <f>2^20-1</f>
        <v>1048575</v>
      </c>
      <c r="O10" s="11" t="s">
        <v>28</v>
      </c>
      <c r="P10" s="3">
        <f>INT($C$4*E10/C10)</f>
        <v>42</v>
      </c>
      <c r="Q10" s="3">
        <f>INT(((E10+F10/G10)*$C$4/C10-P10)*(2^20-1))</f>
        <v>693944</v>
      </c>
      <c r="R10" s="3">
        <f>2^20-1</f>
        <v>1048575</v>
      </c>
      <c r="S10" s="11" t="s">
        <v>27</v>
      </c>
      <c r="T10" s="3">
        <f>INT($C$4*H10/D10)</f>
        <v>31</v>
      </c>
      <c r="U10" s="3">
        <f>INT(((H10+I10/J10)*$C$4/D10-T10)*(2^20-1))</f>
        <v>1047173</v>
      </c>
      <c r="V10" s="3">
        <f>2^20-1</f>
        <v>1048575</v>
      </c>
    </row>
    <row r="11" spans="1:19" ht="15">
      <c r="A11" s="14" t="s">
        <v>240</v>
      </c>
      <c r="B11" s="13">
        <f>7MHz!C54</f>
        <v>-58.16000000014901</v>
      </c>
      <c r="C11">
        <f>'10MHz'!C54</f>
        <v>-74.03999999910593</v>
      </c>
      <c r="D11">
        <f>'14MHz'!C35</f>
        <v>-99.48387096822262</v>
      </c>
      <c r="O11" s="5"/>
      <c r="S11" s="5"/>
    </row>
    <row r="12" spans="1:4" ht="15">
      <c r="A12" s="14" t="s">
        <v>241</v>
      </c>
      <c r="B12" s="13">
        <v>0</v>
      </c>
      <c r="C12">
        <v>53</v>
      </c>
      <c r="D12">
        <v>70</v>
      </c>
    </row>
    <row r="16" spans="11:13" ht="15">
      <c r="K16" t="s">
        <v>29</v>
      </c>
      <c r="M16">
        <f>$C$4*(E7+F7/G7)/(L7+M7/N7)</f>
        <v>14097100.166591262</v>
      </c>
    </row>
    <row r="17" spans="11:13" ht="15">
      <c r="K17" s="6">
        <f>(L17-12000/8192)/(12000/8192)</f>
        <v>0.006292755126953125</v>
      </c>
      <c r="L17" s="10">
        <f>M17-M16</f>
        <v>1.4740616530179977</v>
      </c>
      <c r="M17">
        <f>$C$4*(E8+F8/G8)/(L8+M8/N8)</f>
        <v>14097101.640652915</v>
      </c>
    </row>
    <row r="18" spans="11:13" ht="15">
      <c r="K18" s="6">
        <f aca="true" t="shared" si="0" ref="K18:K27">(L18-12000/8192)/(12000/8192)</f>
        <v>0.006292964935302734</v>
      </c>
      <c r="L18" s="10">
        <f>M18-M17</f>
        <v>1.4740619603544474</v>
      </c>
      <c r="M18">
        <f>$C$4*(E9+F9/G9)/(L9+M9/N9)</f>
        <v>14097103.114714876</v>
      </c>
    </row>
    <row r="19" spans="11:13" ht="15">
      <c r="K19" s="6">
        <f t="shared" si="0"/>
        <v>0.006293174743652344</v>
      </c>
      <c r="L19" s="10">
        <f>M19-M18</f>
        <v>1.474062267690897</v>
      </c>
      <c r="M19">
        <f>$C$4*(E10+F10/G10)/(L10+M10/N10)</f>
        <v>14097104.588777144</v>
      </c>
    </row>
    <row r="20" spans="11:13" ht="15">
      <c r="K20" s="6"/>
      <c r="M20" s="10">
        <f>$C$4*(E7+F7/G7)/(P7+Q7/R7)</f>
        <v>21096153.420132287</v>
      </c>
    </row>
    <row r="21" spans="3:13" ht="15">
      <c r="C21" t="str">
        <f>CONCATENATE("const unsigned long ",L6," = ",TEXT(L7,"0"),";")</f>
        <v>const unsigned long MS_0a = 63;</v>
      </c>
      <c r="K21" s="6">
        <f t="shared" si="0"/>
        <v>-0.03418371836344401</v>
      </c>
      <c r="L21" s="10">
        <f>M21-M20</f>
        <v>1.4147699438035488</v>
      </c>
      <c r="M21" s="10">
        <f>$C$4*(E8+F8/G8)/(P8+Q8/R8)</f>
        <v>21096154.83490223</v>
      </c>
    </row>
    <row r="22" spans="3:13" ht="15">
      <c r="C22" t="str">
        <f>CONCATENATE("const unsigned long ",$M$6,"0 = ",TEXT(M7,"0"),";")</f>
        <v>const unsigned long MS_0b0 = 883862;</v>
      </c>
      <c r="K22" s="6">
        <f t="shared" si="0"/>
        <v>-0.03418358612060547</v>
      </c>
      <c r="L22" s="10">
        <f aca="true" t="shared" si="1" ref="L22:L27">M22-M21</f>
        <v>1.4147701375186443</v>
      </c>
      <c r="M22" s="10">
        <f>$C$4*(E9+F9/G9)/(P9+Q9/R9)</f>
        <v>21096156.24967237</v>
      </c>
    </row>
    <row r="23" spans="3:13" ht="15">
      <c r="C23" t="str">
        <f>CONCATENATE("const unsigned long ",$M$6,"1 = ",TEXT(M8,"0"),";")</f>
        <v>const unsigned long MS_0b1 = 883855;</v>
      </c>
      <c r="K23" s="6">
        <f t="shared" si="0"/>
        <v>-0.034183456420898435</v>
      </c>
      <c r="L23" s="10">
        <f t="shared" si="1"/>
        <v>1.4147703275084496</v>
      </c>
      <c r="M23" s="10">
        <f>$C$4*(E10+F10/G10)/(P10+Q10/R10)</f>
        <v>21096157.664442696</v>
      </c>
    </row>
    <row r="24" spans="3:13" ht="15">
      <c r="C24" t="str">
        <f>CONCATENATE("const unsigned long ",$M$6,"2 = ",TEXT(M9,"0"),";")</f>
        <v>const unsigned long MS_0b2 = 883848;</v>
      </c>
      <c r="K24" s="6"/>
      <c r="L24" s="10"/>
      <c r="M24" s="10">
        <f>$C$4*(H7+I7/J7)/(T7+U7/V7)</f>
        <v>28126170.16348223</v>
      </c>
    </row>
    <row r="25" spans="3:13" ht="15">
      <c r="C25" t="str">
        <f>CONCATENATE("const unsigned long ",$M$6,"3 = ",TEXT(M10,"0"),";")</f>
        <v>const unsigned long MS_0b3 = 883841;</v>
      </c>
      <c r="K25" s="6">
        <f t="shared" si="0"/>
        <v>0.1445055694580078</v>
      </c>
      <c r="L25" s="10">
        <f t="shared" si="1"/>
        <v>1.6765218302607536</v>
      </c>
      <c r="M25" s="10">
        <f>$C$4*(H8+I8/J8)/(T8+U8/V8)</f>
        <v>28126171.84000406</v>
      </c>
    </row>
    <row r="26" spans="3:13" ht="15">
      <c r="C26" t="str">
        <f>CONCATENATE("const unsigned long ",P6," = ",TEXT(P7,"0"),";")</f>
        <v>const unsigned long MS_1a = 42;</v>
      </c>
      <c r="K26" s="6">
        <f t="shared" si="0"/>
        <v>0.14450570678710936</v>
      </c>
      <c r="L26" s="10">
        <f t="shared" si="1"/>
        <v>1.6765220314264297</v>
      </c>
      <c r="M26" s="10">
        <f>$C$4*(H9+I9/J9)/(T9+U9/V9)</f>
        <v>28126173.51652609</v>
      </c>
    </row>
    <row r="27" spans="3:13" ht="15">
      <c r="C27" t="str">
        <f>CONCATENATE("const unsigned long ",$Q$6,"0 = ",TEXT(Q7,"0"),";")</f>
        <v>const unsigned long MS_1b0 = 693953;</v>
      </c>
      <c r="K27" s="6">
        <f t="shared" si="0"/>
        <v>0.1445058415730794</v>
      </c>
      <c r="L27" s="10">
        <f t="shared" si="1"/>
        <v>1.6765222288668156</v>
      </c>
      <c r="M27" s="10">
        <f>$C$4*(H10+I10/J10)/(T10+U10/V10)</f>
        <v>28126175.19304832</v>
      </c>
    </row>
    <row r="28" ht="15">
      <c r="C28" t="str">
        <f>CONCATENATE("const unsigned long ",$Q$6,"1 = ",TEXT(Q8,"0"),";")</f>
        <v>const unsigned long MS_1b1 = 693950;</v>
      </c>
    </row>
    <row r="29" ht="15">
      <c r="C29" t="str">
        <f>CONCATENATE("const unsigned long ",$Q$6,"2 = ",TEXT(Q9,"0"),";")</f>
        <v>const unsigned long MS_1b2 = 693947;</v>
      </c>
    </row>
    <row r="30" ht="15">
      <c r="C30" t="str">
        <f>CONCATENATE("const unsigned long ",$Q$6,"3 = ",TEXT(Q10,"0"),";")</f>
        <v>const unsigned long MS_1b3 = 693944;</v>
      </c>
    </row>
    <row r="31" ht="15">
      <c r="C31" t="str">
        <f>CONCATENATE("const unsigned long ",T6," = ",TEXT(T7,"0"),";")</f>
        <v>const unsigned long MS_2a = 31;</v>
      </c>
    </row>
    <row r="32" ht="15">
      <c r="C32" t="str">
        <f>CONCATENATE("const unsigned long ",$U$6,"0 = ",TEXT(U7,"0"),";")</f>
        <v>const unsigned long MS_2b0 = 1047179;</v>
      </c>
    </row>
    <row r="33" ht="15">
      <c r="C33" t="str">
        <f>CONCATENATE("const unsigned long ",$U$6,"1 = ",TEXT(U8,"0"),";")</f>
        <v>const unsigned long MS_2b1 = 1047177;</v>
      </c>
    </row>
    <row r="34" ht="15">
      <c r="C34" t="str">
        <f>CONCATENATE("const unsigned long ",$U$6,"2 = ",TEXT(U9,"0"),";")</f>
        <v>const unsigned long MS_2b2 = 1047175;</v>
      </c>
    </row>
    <row r="35" ht="15">
      <c r="C35" t="str">
        <f>CONCATENATE("const unsigned long ",$U$6,"3 = ",TEXT(U10,"0"),";")</f>
        <v>const unsigned long MS_2b3 = 1047173;</v>
      </c>
    </row>
  </sheetData>
  <sheetProtection/>
  <mergeCells count="5">
    <mergeCell ref="E5:G5"/>
    <mergeCell ref="H5:J5"/>
    <mergeCell ref="K5:N5"/>
    <mergeCell ref="O5:R5"/>
    <mergeCell ref="S5:V5"/>
  </mergeCells>
  <printOptions/>
  <pageMargins left="0.25" right="0.25" top="0.75" bottom="0.75" header="0.3" footer="0.3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B36" sqref="B36"/>
    </sheetView>
  </sheetViews>
  <sheetFormatPr defaultColWidth="9.140625" defaultRowHeight="15"/>
  <cols>
    <col min="1" max="1" width="16.421875" style="0" bestFit="1" customWidth="1"/>
    <col min="3" max="3" width="10.421875" style="0" bestFit="1" customWidth="1"/>
  </cols>
  <sheetData>
    <row r="1" spans="1:11" ht="15">
      <c r="A1" s="12" t="s">
        <v>69</v>
      </c>
      <c r="B1" s="12" t="s">
        <v>70</v>
      </c>
      <c r="C1" s="12" t="s">
        <v>71</v>
      </c>
      <c r="D1" s="12" t="s">
        <v>72</v>
      </c>
      <c r="E1" s="12" t="s">
        <v>73</v>
      </c>
      <c r="F1" s="12" t="s">
        <v>74</v>
      </c>
      <c r="G1" s="12" t="s">
        <v>75</v>
      </c>
      <c r="H1" s="12" t="s">
        <v>76</v>
      </c>
      <c r="I1" s="12" t="s">
        <v>77</v>
      </c>
      <c r="J1" s="12" t="s">
        <v>78</v>
      </c>
      <c r="K1" s="12" t="s">
        <v>79</v>
      </c>
    </row>
    <row r="2" spans="1:11" ht="15">
      <c r="A2" t="s">
        <v>35</v>
      </c>
      <c r="B2" t="s">
        <v>30</v>
      </c>
      <c r="C2" s="9">
        <v>14096992</v>
      </c>
      <c r="D2">
        <v>-23</v>
      </c>
      <c r="E2">
        <v>0</v>
      </c>
      <c r="F2" t="s">
        <v>31</v>
      </c>
      <c r="G2" t="s">
        <v>32</v>
      </c>
      <c r="H2" t="s">
        <v>33</v>
      </c>
      <c r="I2" t="s">
        <v>34</v>
      </c>
      <c r="J2">
        <v>1342</v>
      </c>
      <c r="K2">
        <v>211</v>
      </c>
    </row>
    <row r="3" spans="1:11" ht="15">
      <c r="A3" t="s">
        <v>35</v>
      </c>
      <c r="B3" t="s">
        <v>30</v>
      </c>
      <c r="C3" s="9">
        <v>14097020</v>
      </c>
      <c r="D3">
        <v>-31</v>
      </c>
      <c r="E3">
        <v>-1</v>
      </c>
      <c r="F3" t="s">
        <v>31</v>
      </c>
      <c r="G3" t="s">
        <v>32</v>
      </c>
      <c r="H3" t="s">
        <v>36</v>
      </c>
      <c r="I3" t="s">
        <v>37</v>
      </c>
      <c r="J3">
        <v>20</v>
      </c>
      <c r="K3">
        <v>242</v>
      </c>
    </row>
    <row r="4" spans="1:11" ht="15">
      <c r="A4" t="s">
        <v>35</v>
      </c>
      <c r="B4" t="s">
        <v>30</v>
      </c>
      <c r="C4" s="9">
        <v>14096993</v>
      </c>
      <c r="D4">
        <v>-16</v>
      </c>
      <c r="E4">
        <v>-1</v>
      </c>
      <c r="F4" t="s">
        <v>31</v>
      </c>
      <c r="G4" t="s">
        <v>32</v>
      </c>
      <c r="H4" t="s">
        <v>33</v>
      </c>
      <c r="I4" t="s">
        <v>34</v>
      </c>
      <c r="J4">
        <v>1342</v>
      </c>
      <c r="K4">
        <v>211</v>
      </c>
    </row>
    <row r="5" spans="1:11" ht="15">
      <c r="A5" t="s">
        <v>38</v>
      </c>
      <c r="B5" t="s">
        <v>30</v>
      </c>
      <c r="C5" s="9">
        <v>14096993</v>
      </c>
      <c r="D5">
        <v>-16</v>
      </c>
      <c r="E5">
        <v>-1</v>
      </c>
      <c r="F5" t="s">
        <v>31</v>
      </c>
      <c r="G5" t="s">
        <v>32</v>
      </c>
      <c r="H5" t="s">
        <v>33</v>
      </c>
      <c r="I5" t="s">
        <v>34</v>
      </c>
      <c r="J5">
        <v>1342</v>
      </c>
      <c r="K5">
        <v>211</v>
      </c>
    </row>
    <row r="6" spans="1:11" ht="15">
      <c r="A6" t="s">
        <v>38</v>
      </c>
      <c r="B6" t="s">
        <v>30</v>
      </c>
      <c r="C6" s="9">
        <v>14097002</v>
      </c>
      <c r="D6">
        <v>-9</v>
      </c>
      <c r="E6">
        <v>-1</v>
      </c>
      <c r="F6" t="s">
        <v>31</v>
      </c>
      <c r="G6" t="s">
        <v>32</v>
      </c>
      <c r="H6" t="s">
        <v>39</v>
      </c>
      <c r="I6" t="s">
        <v>40</v>
      </c>
      <c r="J6">
        <v>1784</v>
      </c>
      <c r="K6">
        <v>38</v>
      </c>
    </row>
    <row r="7" spans="1:11" ht="15">
      <c r="A7" t="s">
        <v>41</v>
      </c>
      <c r="B7" t="s">
        <v>30</v>
      </c>
      <c r="C7" s="9">
        <v>14096994</v>
      </c>
      <c r="D7">
        <v>-20</v>
      </c>
      <c r="E7">
        <v>0</v>
      </c>
      <c r="F7" t="s">
        <v>31</v>
      </c>
      <c r="G7" t="s">
        <v>32</v>
      </c>
      <c r="H7" t="s">
        <v>42</v>
      </c>
      <c r="I7" t="s">
        <v>43</v>
      </c>
      <c r="J7">
        <v>1744</v>
      </c>
      <c r="K7">
        <v>114</v>
      </c>
    </row>
    <row r="8" spans="1:11" ht="15">
      <c r="A8" t="s">
        <v>41</v>
      </c>
      <c r="B8" t="s">
        <v>30</v>
      </c>
      <c r="C8" s="9">
        <v>14096998</v>
      </c>
      <c r="D8">
        <v>-25</v>
      </c>
      <c r="E8">
        <v>0</v>
      </c>
      <c r="F8" t="s">
        <v>31</v>
      </c>
      <c r="G8" t="s">
        <v>32</v>
      </c>
      <c r="H8" t="s">
        <v>44</v>
      </c>
      <c r="I8" t="s">
        <v>45</v>
      </c>
      <c r="J8">
        <v>906</v>
      </c>
      <c r="K8">
        <v>325</v>
      </c>
    </row>
    <row r="9" spans="1:11" ht="15">
      <c r="A9" t="s">
        <v>41</v>
      </c>
      <c r="B9" t="s">
        <v>30</v>
      </c>
      <c r="C9" s="9">
        <v>14097028</v>
      </c>
      <c r="D9">
        <v>-18</v>
      </c>
      <c r="E9">
        <v>0</v>
      </c>
      <c r="F9" t="s">
        <v>31</v>
      </c>
      <c r="G9" t="s">
        <v>32</v>
      </c>
      <c r="H9" t="s">
        <v>46</v>
      </c>
      <c r="I9" t="s">
        <v>47</v>
      </c>
      <c r="J9">
        <v>1028</v>
      </c>
      <c r="K9">
        <v>75</v>
      </c>
    </row>
    <row r="10" spans="1:11" ht="15">
      <c r="A10" t="s">
        <v>48</v>
      </c>
      <c r="B10" t="s">
        <v>30</v>
      </c>
      <c r="C10" s="9">
        <v>14096992</v>
      </c>
      <c r="D10">
        <v>-15</v>
      </c>
      <c r="E10">
        <v>-1</v>
      </c>
      <c r="F10" t="s">
        <v>31</v>
      </c>
      <c r="G10" t="s">
        <v>32</v>
      </c>
      <c r="H10" t="s">
        <v>33</v>
      </c>
      <c r="I10" t="s">
        <v>34</v>
      </c>
      <c r="J10">
        <v>1342</v>
      </c>
      <c r="K10">
        <v>211</v>
      </c>
    </row>
    <row r="11" spans="1:11" ht="15">
      <c r="A11" t="s">
        <v>49</v>
      </c>
      <c r="B11" t="s">
        <v>30</v>
      </c>
      <c r="C11" s="9">
        <v>14096992</v>
      </c>
      <c r="D11">
        <v>-19</v>
      </c>
      <c r="E11">
        <v>0</v>
      </c>
      <c r="F11" t="s">
        <v>31</v>
      </c>
      <c r="G11" t="s">
        <v>32</v>
      </c>
      <c r="H11" t="s">
        <v>33</v>
      </c>
      <c r="I11" t="s">
        <v>34</v>
      </c>
      <c r="J11">
        <v>1342</v>
      </c>
      <c r="K11">
        <v>211</v>
      </c>
    </row>
    <row r="12" spans="1:11" ht="15">
      <c r="A12" t="s">
        <v>50</v>
      </c>
      <c r="B12" t="s">
        <v>30</v>
      </c>
      <c r="C12" s="9">
        <v>14096991</v>
      </c>
      <c r="D12">
        <v>-14</v>
      </c>
      <c r="E12">
        <v>-1</v>
      </c>
      <c r="F12" t="s">
        <v>31</v>
      </c>
      <c r="G12" t="s">
        <v>32</v>
      </c>
      <c r="H12" t="s">
        <v>33</v>
      </c>
      <c r="I12" t="s">
        <v>34</v>
      </c>
      <c r="J12">
        <v>1342</v>
      </c>
      <c r="K12">
        <v>211</v>
      </c>
    </row>
    <row r="13" spans="1:11" ht="15">
      <c r="A13" t="s">
        <v>51</v>
      </c>
      <c r="B13" t="s">
        <v>30</v>
      </c>
      <c r="C13" s="9">
        <v>14097030</v>
      </c>
      <c r="D13">
        <v>-27</v>
      </c>
      <c r="E13">
        <v>0</v>
      </c>
      <c r="F13" t="s">
        <v>31</v>
      </c>
      <c r="G13" t="s">
        <v>32</v>
      </c>
      <c r="H13" t="s">
        <v>52</v>
      </c>
      <c r="I13" t="s">
        <v>53</v>
      </c>
      <c r="J13">
        <v>730</v>
      </c>
      <c r="K13">
        <v>161</v>
      </c>
    </row>
    <row r="14" spans="1:11" ht="15">
      <c r="A14" t="s">
        <v>51</v>
      </c>
      <c r="B14" t="s">
        <v>30</v>
      </c>
      <c r="C14" s="9">
        <v>14096994</v>
      </c>
      <c r="D14">
        <v>-18</v>
      </c>
      <c r="E14">
        <v>0</v>
      </c>
      <c r="F14" t="s">
        <v>31</v>
      </c>
      <c r="G14" t="s">
        <v>32</v>
      </c>
      <c r="H14" t="s">
        <v>42</v>
      </c>
      <c r="I14" t="s">
        <v>43</v>
      </c>
      <c r="J14">
        <v>1744</v>
      </c>
      <c r="K14">
        <v>114</v>
      </c>
    </row>
    <row r="15" spans="1:11" ht="15">
      <c r="A15" t="s">
        <v>54</v>
      </c>
      <c r="B15" t="s">
        <v>30</v>
      </c>
      <c r="C15" s="9">
        <v>14096991</v>
      </c>
      <c r="D15">
        <v>-7</v>
      </c>
      <c r="E15">
        <v>0</v>
      </c>
      <c r="F15" t="s">
        <v>31</v>
      </c>
      <c r="G15" t="s">
        <v>32</v>
      </c>
      <c r="H15" t="s">
        <v>33</v>
      </c>
      <c r="I15" t="s">
        <v>34</v>
      </c>
      <c r="J15">
        <v>1342</v>
      </c>
      <c r="K15">
        <v>211</v>
      </c>
    </row>
    <row r="16" spans="1:11" ht="15">
      <c r="A16" t="s">
        <v>54</v>
      </c>
      <c r="B16" t="s">
        <v>30</v>
      </c>
      <c r="C16" s="9">
        <v>14096996</v>
      </c>
      <c r="D16">
        <v>-15</v>
      </c>
      <c r="E16">
        <v>0</v>
      </c>
      <c r="F16" t="s">
        <v>31</v>
      </c>
      <c r="G16" t="s">
        <v>32</v>
      </c>
      <c r="H16" t="s">
        <v>42</v>
      </c>
      <c r="I16" t="s">
        <v>43</v>
      </c>
      <c r="J16">
        <v>1744</v>
      </c>
      <c r="K16">
        <v>114</v>
      </c>
    </row>
    <row r="17" spans="1:11" ht="15">
      <c r="A17" t="s">
        <v>55</v>
      </c>
      <c r="B17" t="s">
        <v>30</v>
      </c>
      <c r="C17" s="9">
        <v>14096990</v>
      </c>
      <c r="D17">
        <v>-13</v>
      </c>
      <c r="E17">
        <v>0</v>
      </c>
      <c r="F17" t="s">
        <v>31</v>
      </c>
      <c r="G17" t="s">
        <v>32</v>
      </c>
      <c r="H17" t="s">
        <v>33</v>
      </c>
      <c r="I17" t="s">
        <v>34</v>
      </c>
      <c r="J17">
        <v>1342</v>
      </c>
      <c r="K17">
        <v>211</v>
      </c>
    </row>
    <row r="18" spans="1:11" ht="15">
      <c r="A18" t="s">
        <v>56</v>
      </c>
      <c r="B18" t="s">
        <v>30</v>
      </c>
      <c r="C18" s="9">
        <v>14097017</v>
      </c>
      <c r="D18">
        <v>-30</v>
      </c>
      <c r="E18">
        <v>-1</v>
      </c>
      <c r="F18" t="s">
        <v>31</v>
      </c>
      <c r="G18" t="s">
        <v>32</v>
      </c>
      <c r="H18" t="s">
        <v>36</v>
      </c>
      <c r="I18" t="s">
        <v>37</v>
      </c>
      <c r="J18">
        <v>20</v>
      </c>
      <c r="K18">
        <v>242</v>
      </c>
    </row>
    <row r="19" spans="1:11" ht="15">
      <c r="A19" t="s">
        <v>57</v>
      </c>
      <c r="B19" t="s">
        <v>30</v>
      </c>
      <c r="C19" s="9">
        <v>14096990</v>
      </c>
      <c r="D19">
        <v>-15</v>
      </c>
      <c r="E19">
        <v>0</v>
      </c>
      <c r="F19" t="s">
        <v>31</v>
      </c>
      <c r="G19" t="s">
        <v>32</v>
      </c>
      <c r="H19" t="s">
        <v>42</v>
      </c>
      <c r="I19" t="s">
        <v>43</v>
      </c>
      <c r="J19">
        <v>1744</v>
      </c>
      <c r="K19">
        <v>114</v>
      </c>
    </row>
    <row r="20" spans="1:11" ht="15">
      <c r="A20" t="s">
        <v>57</v>
      </c>
      <c r="B20" t="s">
        <v>30</v>
      </c>
      <c r="C20" s="9">
        <v>14096990</v>
      </c>
      <c r="D20">
        <v>-13</v>
      </c>
      <c r="E20">
        <v>-1</v>
      </c>
      <c r="F20" t="s">
        <v>31</v>
      </c>
      <c r="G20" t="s">
        <v>32</v>
      </c>
      <c r="H20" t="s">
        <v>58</v>
      </c>
      <c r="I20" t="s">
        <v>59</v>
      </c>
      <c r="J20">
        <v>1268</v>
      </c>
      <c r="K20">
        <v>216</v>
      </c>
    </row>
    <row r="21" spans="1:11" ht="15">
      <c r="A21" t="s">
        <v>60</v>
      </c>
      <c r="B21" t="s">
        <v>30</v>
      </c>
      <c r="C21" s="9">
        <v>14096993</v>
      </c>
      <c r="D21">
        <v>-18</v>
      </c>
      <c r="E21">
        <v>-1</v>
      </c>
      <c r="F21" t="s">
        <v>31</v>
      </c>
      <c r="G21" t="s">
        <v>32</v>
      </c>
      <c r="H21" t="s">
        <v>42</v>
      </c>
      <c r="I21" t="s">
        <v>43</v>
      </c>
      <c r="J21">
        <v>1744</v>
      </c>
      <c r="K21">
        <v>114</v>
      </c>
    </row>
    <row r="22" spans="1:11" ht="15">
      <c r="A22" t="s">
        <v>60</v>
      </c>
      <c r="B22" t="s">
        <v>30</v>
      </c>
      <c r="C22" s="9">
        <v>14096992</v>
      </c>
      <c r="D22">
        <v>-11</v>
      </c>
      <c r="E22">
        <v>-1</v>
      </c>
      <c r="F22" t="s">
        <v>31</v>
      </c>
      <c r="G22" t="s">
        <v>32</v>
      </c>
      <c r="H22" t="s">
        <v>58</v>
      </c>
      <c r="I22" t="s">
        <v>59</v>
      </c>
      <c r="J22">
        <v>1268</v>
      </c>
      <c r="K22">
        <v>216</v>
      </c>
    </row>
    <row r="23" spans="1:11" ht="15">
      <c r="A23" t="s">
        <v>60</v>
      </c>
      <c r="B23" t="s">
        <v>30</v>
      </c>
      <c r="C23" s="9">
        <v>14097022</v>
      </c>
      <c r="D23">
        <v>-27</v>
      </c>
      <c r="E23">
        <v>0</v>
      </c>
      <c r="F23" t="s">
        <v>31</v>
      </c>
      <c r="G23" t="s">
        <v>32</v>
      </c>
      <c r="H23" t="s">
        <v>36</v>
      </c>
      <c r="I23" t="s">
        <v>37</v>
      </c>
      <c r="J23">
        <v>20</v>
      </c>
      <c r="K23">
        <v>242</v>
      </c>
    </row>
    <row r="24" spans="1:11" ht="15">
      <c r="A24" t="s">
        <v>61</v>
      </c>
      <c r="B24" t="s">
        <v>30</v>
      </c>
      <c r="C24" s="9">
        <v>14097023</v>
      </c>
      <c r="D24">
        <v>-28</v>
      </c>
      <c r="E24">
        <v>0</v>
      </c>
      <c r="F24" t="s">
        <v>31</v>
      </c>
      <c r="G24" t="s">
        <v>32</v>
      </c>
      <c r="H24" t="s">
        <v>36</v>
      </c>
      <c r="I24" t="s">
        <v>37</v>
      </c>
      <c r="J24">
        <v>20</v>
      </c>
      <c r="K24">
        <v>242</v>
      </c>
    </row>
    <row r="25" spans="1:11" ht="15">
      <c r="A25" t="s">
        <v>62</v>
      </c>
      <c r="B25" t="s">
        <v>30</v>
      </c>
      <c r="C25" s="9">
        <v>14096993</v>
      </c>
      <c r="D25">
        <v>-16</v>
      </c>
      <c r="E25">
        <v>0</v>
      </c>
      <c r="F25" t="s">
        <v>31</v>
      </c>
      <c r="G25" t="s">
        <v>32</v>
      </c>
      <c r="H25" t="s">
        <v>42</v>
      </c>
      <c r="I25" t="s">
        <v>43</v>
      </c>
      <c r="J25">
        <v>1744</v>
      </c>
      <c r="K25">
        <v>114</v>
      </c>
    </row>
    <row r="26" spans="1:11" ht="15">
      <c r="A26" t="s">
        <v>62</v>
      </c>
      <c r="B26" t="s">
        <v>30</v>
      </c>
      <c r="C26" s="9">
        <v>14097022</v>
      </c>
      <c r="D26">
        <v>-27</v>
      </c>
      <c r="E26">
        <v>0</v>
      </c>
      <c r="F26" t="s">
        <v>31</v>
      </c>
      <c r="G26" t="s">
        <v>32</v>
      </c>
      <c r="H26" t="s">
        <v>36</v>
      </c>
      <c r="I26" t="s">
        <v>37</v>
      </c>
      <c r="J26">
        <v>20</v>
      </c>
      <c r="K26">
        <v>242</v>
      </c>
    </row>
    <row r="27" spans="1:11" ht="15">
      <c r="A27" t="s">
        <v>62</v>
      </c>
      <c r="B27" t="s">
        <v>30</v>
      </c>
      <c r="C27" s="9">
        <v>14096992</v>
      </c>
      <c r="D27">
        <v>-10</v>
      </c>
      <c r="E27">
        <v>0</v>
      </c>
      <c r="F27" t="s">
        <v>31</v>
      </c>
      <c r="G27" t="s">
        <v>32</v>
      </c>
      <c r="H27" t="s">
        <v>58</v>
      </c>
      <c r="I27" t="s">
        <v>59</v>
      </c>
      <c r="J27">
        <v>1268</v>
      </c>
      <c r="K27">
        <v>216</v>
      </c>
    </row>
    <row r="28" spans="1:11" ht="15">
      <c r="A28" t="s">
        <v>63</v>
      </c>
      <c r="B28" t="s">
        <v>30</v>
      </c>
      <c r="C28" s="9">
        <v>14096991</v>
      </c>
      <c r="D28">
        <v>-28</v>
      </c>
      <c r="E28">
        <v>0</v>
      </c>
      <c r="F28" t="s">
        <v>31</v>
      </c>
      <c r="G28" t="s">
        <v>32</v>
      </c>
      <c r="H28" t="s">
        <v>64</v>
      </c>
      <c r="I28" t="s">
        <v>65</v>
      </c>
      <c r="J28">
        <v>3864</v>
      </c>
      <c r="K28">
        <v>62</v>
      </c>
    </row>
    <row r="29" spans="1:11" ht="15">
      <c r="A29" t="s">
        <v>66</v>
      </c>
      <c r="B29" t="s">
        <v>30</v>
      </c>
      <c r="C29" s="9">
        <v>14096993</v>
      </c>
      <c r="D29">
        <v>-20</v>
      </c>
      <c r="E29">
        <v>0</v>
      </c>
      <c r="F29" t="s">
        <v>31</v>
      </c>
      <c r="G29" t="s">
        <v>32</v>
      </c>
      <c r="H29" t="s">
        <v>42</v>
      </c>
      <c r="I29" t="s">
        <v>43</v>
      </c>
      <c r="J29">
        <v>1744</v>
      </c>
      <c r="K29">
        <v>114</v>
      </c>
    </row>
    <row r="30" spans="1:11" ht="15">
      <c r="A30" t="s">
        <v>66</v>
      </c>
      <c r="B30" t="s">
        <v>30</v>
      </c>
      <c r="C30" s="9">
        <v>14097022</v>
      </c>
      <c r="D30">
        <v>-31</v>
      </c>
      <c r="E30">
        <v>0</v>
      </c>
      <c r="F30" t="s">
        <v>31</v>
      </c>
      <c r="G30" t="s">
        <v>32</v>
      </c>
      <c r="H30" t="s">
        <v>36</v>
      </c>
      <c r="I30" t="s">
        <v>37</v>
      </c>
      <c r="J30">
        <v>20</v>
      </c>
      <c r="K30">
        <v>242</v>
      </c>
    </row>
    <row r="31" spans="1:11" ht="15">
      <c r="A31" t="s">
        <v>67</v>
      </c>
      <c r="B31" t="s">
        <v>30</v>
      </c>
      <c r="C31" s="9">
        <v>14096990</v>
      </c>
      <c r="D31">
        <v>-25</v>
      </c>
      <c r="E31">
        <v>0</v>
      </c>
      <c r="F31" t="s">
        <v>31</v>
      </c>
      <c r="G31" t="s">
        <v>32</v>
      </c>
      <c r="H31" t="s">
        <v>64</v>
      </c>
      <c r="I31" t="s">
        <v>65</v>
      </c>
      <c r="J31">
        <v>3864</v>
      </c>
      <c r="K31">
        <v>62</v>
      </c>
    </row>
    <row r="32" spans="1:11" ht="15">
      <c r="A32" t="s">
        <v>68</v>
      </c>
      <c r="B32" t="s">
        <v>30</v>
      </c>
      <c r="C32" s="9">
        <v>14096990</v>
      </c>
      <c r="D32">
        <v>-26</v>
      </c>
      <c r="E32">
        <v>0</v>
      </c>
      <c r="F32" t="s">
        <v>31</v>
      </c>
      <c r="G32" t="s">
        <v>32</v>
      </c>
      <c r="H32" t="s">
        <v>64</v>
      </c>
      <c r="I32" t="s">
        <v>65</v>
      </c>
      <c r="J32">
        <v>3864</v>
      </c>
      <c r="K32">
        <v>62</v>
      </c>
    </row>
    <row r="33" ht="15">
      <c r="C33">
        <f>AVERAGE(C2:C32)</f>
        <v>14097000.516129032</v>
      </c>
    </row>
    <row r="34" ht="15">
      <c r="C34">
        <v>14097100</v>
      </c>
    </row>
    <row r="35" spans="2:3" ht="15">
      <c r="B35" t="s">
        <v>239</v>
      </c>
      <c r="C35">
        <f>C33-C34</f>
        <v>-99.48387096822262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8">
      <selection activeCell="B55" sqref="B55"/>
    </sheetView>
  </sheetViews>
  <sheetFormatPr defaultColWidth="9.140625" defaultRowHeight="15"/>
  <cols>
    <col min="1" max="1" width="16.421875" style="0" bestFit="1" customWidth="1"/>
    <col min="3" max="3" width="10.421875" style="0" bestFit="1" customWidth="1"/>
    <col min="4" max="4" width="4.8515625" style="0" bestFit="1" customWidth="1"/>
    <col min="5" max="5" width="3.57421875" style="0" bestFit="1" customWidth="1"/>
    <col min="7" max="7" width="5.421875" style="0" bestFit="1" customWidth="1"/>
    <col min="8" max="8" width="13.140625" style="0" bestFit="1" customWidth="1"/>
    <col min="9" max="9" width="9.00390625" style="0" bestFit="1" customWidth="1"/>
    <col min="13" max="13" width="10.57421875" style="0" bestFit="1" customWidth="1"/>
  </cols>
  <sheetData>
    <row r="1" spans="1:11" ht="15">
      <c r="A1" s="12" t="s">
        <v>69</v>
      </c>
      <c r="B1" s="12" t="s">
        <v>70</v>
      </c>
      <c r="C1" s="12" t="s">
        <v>71</v>
      </c>
      <c r="D1" s="12" t="s">
        <v>72</v>
      </c>
      <c r="E1" s="12" t="s">
        <v>73</v>
      </c>
      <c r="F1" s="12" t="s">
        <v>74</v>
      </c>
      <c r="G1" s="12" t="s">
        <v>75</v>
      </c>
      <c r="H1" s="12" t="s">
        <v>76</v>
      </c>
      <c r="I1" s="12" t="s">
        <v>77</v>
      </c>
      <c r="J1" s="12" t="s">
        <v>78</v>
      </c>
      <c r="K1" s="12" t="s">
        <v>79</v>
      </c>
    </row>
    <row r="2" spans="1:14" ht="15">
      <c r="A2" t="s">
        <v>110</v>
      </c>
      <c r="B2" t="s">
        <v>30</v>
      </c>
      <c r="C2" s="13">
        <v>10140109</v>
      </c>
      <c r="D2">
        <v>-1</v>
      </c>
      <c r="E2">
        <v>0</v>
      </c>
      <c r="F2" t="s">
        <v>31</v>
      </c>
      <c r="G2" t="s">
        <v>32</v>
      </c>
      <c r="H2" t="s">
        <v>111</v>
      </c>
      <c r="I2" t="s">
        <v>112</v>
      </c>
      <c r="J2">
        <v>471</v>
      </c>
      <c r="K2">
        <v>289</v>
      </c>
      <c r="N2" s="13"/>
    </row>
    <row r="3" spans="1:14" ht="15">
      <c r="A3" t="s">
        <v>110</v>
      </c>
      <c r="B3" t="s">
        <v>30</v>
      </c>
      <c r="C3" s="13">
        <v>10140111</v>
      </c>
      <c r="D3">
        <v>-13</v>
      </c>
      <c r="E3">
        <v>0</v>
      </c>
      <c r="F3" t="s">
        <v>31</v>
      </c>
      <c r="G3" t="s">
        <v>32</v>
      </c>
      <c r="H3" t="s">
        <v>113</v>
      </c>
      <c r="I3" t="s">
        <v>114</v>
      </c>
      <c r="J3">
        <v>974</v>
      </c>
      <c r="K3">
        <v>34</v>
      </c>
      <c r="N3" s="13"/>
    </row>
    <row r="4" spans="1:14" ht="15">
      <c r="A4" t="s">
        <v>110</v>
      </c>
      <c r="B4" t="s">
        <v>30</v>
      </c>
      <c r="C4" s="13">
        <v>10140108</v>
      </c>
      <c r="D4">
        <v>-13</v>
      </c>
      <c r="E4">
        <v>0</v>
      </c>
      <c r="F4" t="s">
        <v>31</v>
      </c>
      <c r="G4" t="s">
        <v>32</v>
      </c>
      <c r="H4" t="s">
        <v>115</v>
      </c>
      <c r="I4" t="s">
        <v>116</v>
      </c>
      <c r="J4">
        <v>638</v>
      </c>
      <c r="K4">
        <v>174</v>
      </c>
      <c r="N4" s="13"/>
    </row>
    <row r="5" spans="1:14" ht="15">
      <c r="A5" t="s">
        <v>110</v>
      </c>
      <c r="B5" t="s">
        <v>30</v>
      </c>
      <c r="C5" s="13">
        <v>10140138</v>
      </c>
      <c r="D5">
        <v>-26</v>
      </c>
      <c r="E5">
        <v>-1</v>
      </c>
      <c r="F5" t="s">
        <v>31</v>
      </c>
      <c r="G5" t="s">
        <v>32</v>
      </c>
      <c r="H5" t="s">
        <v>117</v>
      </c>
      <c r="I5" t="s">
        <v>118</v>
      </c>
      <c r="J5">
        <v>1346</v>
      </c>
      <c r="K5">
        <v>210</v>
      </c>
      <c r="N5" s="13"/>
    </row>
    <row r="6" spans="1:14" ht="15">
      <c r="A6" t="s">
        <v>110</v>
      </c>
      <c r="B6" t="s">
        <v>30</v>
      </c>
      <c r="C6" s="13">
        <v>10140102</v>
      </c>
      <c r="D6">
        <v>-23</v>
      </c>
      <c r="E6">
        <v>0</v>
      </c>
      <c r="F6" t="s">
        <v>31</v>
      </c>
      <c r="G6" t="s">
        <v>32</v>
      </c>
      <c r="H6" t="s">
        <v>119</v>
      </c>
      <c r="I6" t="s">
        <v>120</v>
      </c>
      <c r="J6">
        <v>1663</v>
      </c>
      <c r="K6">
        <v>58</v>
      </c>
      <c r="N6" s="13"/>
    </row>
    <row r="7" spans="1:14" ht="15">
      <c r="A7" t="s">
        <v>110</v>
      </c>
      <c r="B7" t="s">
        <v>30</v>
      </c>
      <c r="C7" s="13">
        <v>10140150</v>
      </c>
      <c r="D7">
        <v>-18</v>
      </c>
      <c r="E7">
        <v>-1</v>
      </c>
      <c r="F7" t="s">
        <v>31</v>
      </c>
      <c r="G7" t="s">
        <v>32</v>
      </c>
      <c r="H7" t="s">
        <v>121</v>
      </c>
      <c r="I7" t="s">
        <v>122</v>
      </c>
      <c r="J7">
        <v>1236</v>
      </c>
      <c r="K7">
        <v>38</v>
      </c>
      <c r="N7" s="13"/>
    </row>
    <row r="8" spans="1:14" ht="15">
      <c r="A8" t="s">
        <v>110</v>
      </c>
      <c r="B8" t="s">
        <v>30</v>
      </c>
      <c r="C8" s="13">
        <v>10140134</v>
      </c>
      <c r="D8">
        <v>-22</v>
      </c>
      <c r="E8">
        <v>0</v>
      </c>
      <c r="F8" t="s">
        <v>31</v>
      </c>
      <c r="G8" t="s">
        <v>32</v>
      </c>
      <c r="H8" t="s">
        <v>123</v>
      </c>
      <c r="I8" t="s">
        <v>124</v>
      </c>
      <c r="J8">
        <v>922</v>
      </c>
      <c r="K8">
        <v>143</v>
      </c>
      <c r="N8" s="13"/>
    </row>
    <row r="9" spans="1:14" ht="15">
      <c r="A9" t="s">
        <v>110</v>
      </c>
      <c r="B9" t="s">
        <v>30</v>
      </c>
      <c r="C9" s="13">
        <v>10140151</v>
      </c>
      <c r="D9">
        <v>-13</v>
      </c>
      <c r="E9">
        <v>0</v>
      </c>
      <c r="F9" t="s">
        <v>31</v>
      </c>
      <c r="G9" t="s">
        <v>32</v>
      </c>
      <c r="H9" t="s">
        <v>121</v>
      </c>
      <c r="I9" t="s">
        <v>122</v>
      </c>
      <c r="J9">
        <v>1236</v>
      </c>
      <c r="K9">
        <v>38</v>
      </c>
      <c r="N9" s="13"/>
    </row>
    <row r="10" spans="1:14" ht="15">
      <c r="A10" t="s">
        <v>110</v>
      </c>
      <c r="B10" t="s">
        <v>30</v>
      </c>
      <c r="C10" s="13">
        <v>10140111</v>
      </c>
      <c r="D10">
        <v>-20</v>
      </c>
      <c r="E10">
        <v>0</v>
      </c>
      <c r="F10" t="s">
        <v>31</v>
      </c>
      <c r="G10" t="s">
        <v>32</v>
      </c>
      <c r="H10" t="s">
        <v>125</v>
      </c>
      <c r="I10" t="s">
        <v>126</v>
      </c>
      <c r="J10">
        <v>766</v>
      </c>
      <c r="K10">
        <v>176</v>
      </c>
      <c r="N10" s="13"/>
    </row>
    <row r="11" spans="1:14" ht="15">
      <c r="A11" t="s">
        <v>110</v>
      </c>
      <c r="B11" t="s">
        <v>30</v>
      </c>
      <c r="C11" s="13">
        <v>10140141</v>
      </c>
      <c r="D11">
        <v>-26</v>
      </c>
      <c r="E11">
        <v>0</v>
      </c>
      <c r="F11" t="s">
        <v>31</v>
      </c>
      <c r="G11" t="s">
        <v>32</v>
      </c>
      <c r="H11" t="s">
        <v>127</v>
      </c>
      <c r="I11" t="s">
        <v>128</v>
      </c>
      <c r="J11">
        <v>755</v>
      </c>
      <c r="K11">
        <v>313</v>
      </c>
      <c r="N11" s="13"/>
    </row>
    <row r="12" spans="1:14" ht="15">
      <c r="A12" t="s">
        <v>110</v>
      </c>
      <c r="B12" t="s">
        <v>30</v>
      </c>
      <c r="C12" s="13">
        <v>10140108</v>
      </c>
      <c r="D12">
        <v>-24</v>
      </c>
      <c r="E12">
        <v>0</v>
      </c>
      <c r="F12" t="s">
        <v>31</v>
      </c>
      <c r="G12" t="s">
        <v>32</v>
      </c>
      <c r="H12" t="s">
        <v>129</v>
      </c>
      <c r="I12" t="s">
        <v>130</v>
      </c>
      <c r="J12">
        <v>523</v>
      </c>
      <c r="K12">
        <v>109</v>
      </c>
      <c r="N12" s="13"/>
    </row>
    <row r="13" spans="1:14" ht="15">
      <c r="A13" t="s">
        <v>110</v>
      </c>
      <c r="B13" t="s">
        <v>30</v>
      </c>
      <c r="C13" s="13">
        <v>10140132</v>
      </c>
      <c r="D13">
        <v>-17</v>
      </c>
      <c r="E13">
        <v>0</v>
      </c>
      <c r="F13" t="s">
        <v>31</v>
      </c>
      <c r="G13" t="s">
        <v>32</v>
      </c>
      <c r="H13" t="s">
        <v>131</v>
      </c>
      <c r="I13" t="s">
        <v>132</v>
      </c>
      <c r="J13">
        <v>610</v>
      </c>
      <c r="K13">
        <v>313</v>
      </c>
      <c r="N13" s="13"/>
    </row>
    <row r="14" spans="1:14" ht="15">
      <c r="A14" t="s">
        <v>110</v>
      </c>
      <c r="B14" t="s">
        <v>30</v>
      </c>
      <c r="C14" s="13">
        <v>10140119</v>
      </c>
      <c r="D14">
        <v>-24</v>
      </c>
      <c r="E14">
        <v>0</v>
      </c>
      <c r="F14" t="s">
        <v>31</v>
      </c>
      <c r="G14" t="s">
        <v>32</v>
      </c>
      <c r="H14" t="s">
        <v>133</v>
      </c>
      <c r="I14" t="s">
        <v>134</v>
      </c>
      <c r="J14">
        <v>780</v>
      </c>
      <c r="K14">
        <v>323</v>
      </c>
      <c r="N14" s="13"/>
    </row>
    <row r="15" spans="1:14" ht="15">
      <c r="A15" t="s">
        <v>135</v>
      </c>
      <c r="B15" t="s">
        <v>30</v>
      </c>
      <c r="C15" s="13">
        <v>10140111</v>
      </c>
      <c r="D15">
        <v>-16</v>
      </c>
      <c r="E15">
        <v>-1</v>
      </c>
      <c r="F15" t="s">
        <v>31</v>
      </c>
      <c r="G15" t="s">
        <v>32</v>
      </c>
      <c r="H15" t="s">
        <v>113</v>
      </c>
      <c r="I15" t="s">
        <v>114</v>
      </c>
      <c r="J15">
        <v>974</v>
      </c>
      <c r="K15">
        <v>34</v>
      </c>
      <c r="N15" s="13"/>
    </row>
    <row r="16" spans="1:14" ht="15">
      <c r="A16" t="s">
        <v>135</v>
      </c>
      <c r="B16" t="s">
        <v>30</v>
      </c>
      <c r="C16" s="13">
        <v>10140103</v>
      </c>
      <c r="D16">
        <v>-21</v>
      </c>
      <c r="E16">
        <v>-1</v>
      </c>
      <c r="F16" t="s">
        <v>31</v>
      </c>
      <c r="G16" t="s">
        <v>32</v>
      </c>
      <c r="H16" t="s">
        <v>119</v>
      </c>
      <c r="I16" t="s">
        <v>120</v>
      </c>
      <c r="J16">
        <v>1663</v>
      </c>
      <c r="K16">
        <v>58</v>
      </c>
      <c r="N16" s="13"/>
    </row>
    <row r="17" spans="1:14" ht="15">
      <c r="A17" t="s">
        <v>135</v>
      </c>
      <c r="B17" t="s">
        <v>30</v>
      </c>
      <c r="C17" s="13">
        <v>10140134</v>
      </c>
      <c r="D17">
        <v>-20</v>
      </c>
      <c r="E17">
        <v>-1</v>
      </c>
      <c r="F17" t="s">
        <v>31</v>
      </c>
      <c r="G17" t="s">
        <v>32</v>
      </c>
      <c r="H17" t="s">
        <v>131</v>
      </c>
      <c r="I17" t="s">
        <v>132</v>
      </c>
      <c r="J17">
        <v>610</v>
      </c>
      <c r="K17">
        <v>313</v>
      </c>
      <c r="N17" s="13"/>
    </row>
    <row r="18" spans="1:14" ht="15">
      <c r="A18" t="s">
        <v>135</v>
      </c>
      <c r="B18" t="s">
        <v>30</v>
      </c>
      <c r="C18" s="13">
        <v>10140151</v>
      </c>
      <c r="D18">
        <v>-13</v>
      </c>
      <c r="E18">
        <v>0</v>
      </c>
      <c r="F18" t="s">
        <v>31</v>
      </c>
      <c r="G18" t="s">
        <v>32</v>
      </c>
      <c r="H18" t="s">
        <v>121</v>
      </c>
      <c r="I18" t="s">
        <v>122</v>
      </c>
      <c r="J18">
        <v>1236</v>
      </c>
      <c r="K18">
        <v>38</v>
      </c>
      <c r="N18" s="13"/>
    </row>
    <row r="19" spans="1:14" ht="15">
      <c r="A19" t="s">
        <v>135</v>
      </c>
      <c r="B19" t="s">
        <v>30</v>
      </c>
      <c r="C19" s="13">
        <v>10140109</v>
      </c>
      <c r="D19">
        <v>-5</v>
      </c>
      <c r="E19">
        <v>-1</v>
      </c>
      <c r="F19" t="s">
        <v>31</v>
      </c>
      <c r="G19" t="s">
        <v>32</v>
      </c>
      <c r="H19" t="s">
        <v>111</v>
      </c>
      <c r="I19" t="s">
        <v>112</v>
      </c>
      <c r="J19">
        <v>471</v>
      </c>
      <c r="K19">
        <v>289</v>
      </c>
      <c r="N19" s="13"/>
    </row>
    <row r="20" spans="1:14" ht="15">
      <c r="A20" t="s">
        <v>135</v>
      </c>
      <c r="B20" t="s">
        <v>30</v>
      </c>
      <c r="C20" s="13">
        <v>10140137</v>
      </c>
      <c r="D20">
        <v>-22</v>
      </c>
      <c r="E20">
        <v>0</v>
      </c>
      <c r="F20" t="s">
        <v>31</v>
      </c>
      <c r="G20" t="s">
        <v>32</v>
      </c>
      <c r="H20" t="s">
        <v>136</v>
      </c>
      <c r="I20" t="s">
        <v>137</v>
      </c>
      <c r="J20">
        <v>624</v>
      </c>
      <c r="K20">
        <v>116</v>
      </c>
      <c r="N20" s="13"/>
    </row>
    <row r="21" spans="1:14" ht="15">
      <c r="A21" t="s">
        <v>135</v>
      </c>
      <c r="B21" t="s">
        <v>30</v>
      </c>
      <c r="C21" s="13">
        <v>10140134</v>
      </c>
      <c r="D21">
        <v>-28</v>
      </c>
      <c r="E21">
        <v>0</v>
      </c>
      <c r="F21" t="s">
        <v>31</v>
      </c>
      <c r="G21" t="s">
        <v>32</v>
      </c>
      <c r="H21" t="s">
        <v>123</v>
      </c>
      <c r="I21" t="s">
        <v>124</v>
      </c>
      <c r="J21">
        <v>922</v>
      </c>
      <c r="K21">
        <v>143</v>
      </c>
      <c r="N21" s="13"/>
    </row>
    <row r="22" spans="1:14" ht="15">
      <c r="A22" t="s">
        <v>135</v>
      </c>
      <c r="B22" t="s">
        <v>30</v>
      </c>
      <c r="C22" s="13">
        <v>10140105</v>
      </c>
      <c r="D22">
        <v>-18</v>
      </c>
      <c r="E22">
        <v>0</v>
      </c>
      <c r="F22" t="s">
        <v>31</v>
      </c>
      <c r="G22" t="s">
        <v>32</v>
      </c>
      <c r="H22" t="s">
        <v>138</v>
      </c>
      <c r="I22" t="s">
        <v>139</v>
      </c>
      <c r="J22">
        <v>665</v>
      </c>
      <c r="K22">
        <v>112</v>
      </c>
      <c r="N22" s="13"/>
    </row>
    <row r="23" spans="1:14" ht="15">
      <c r="A23" t="s">
        <v>135</v>
      </c>
      <c r="B23" t="s">
        <v>30</v>
      </c>
      <c r="C23" s="13">
        <v>10140119</v>
      </c>
      <c r="D23">
        <v>-30</v>
      </c>
      <c r="E23">
        <v>0</v>
      </c>
      <c r="F23" t="s">
        <v>31</v>
      </c>
      <c r="G23" t="s">
        <v>32</v>
      </c>
      <c r="H23" t="s">
        <v>133</v>
      </c>
      <c r="I23" t="s">
        <v>134</v>
      </c>
      <c r="J23">
        <v>780</v>
      </c>
      <c r="K23">
        <v>323</v>
      </c>
      <c r="N23" s="13"/>
    </row>
    <row r="24" spans="1:14" ht="15">
      <c r="A24" t="s">
        <v>135</v>
      </c>
      <c r="B24" t="s">
        <v>30</v>
      </c>
      <c r="C24" s="13">
        <v>10140150</v>
      </c>
      <c r="D24">
        <v>-15</v>
      </c>
      <c r="E24">
        <v>-1</v>
      </c>
      <c r="F24" t="s">
        <v>31</v>
      </c>
      <c r="G24" t="s">
        <v>32</v>
      </c>
      <c r="H24" t="s">
        <v>121</v>
      </c>
      <c r="I24" t="s">
        <v>122</v>
      </c>
      <c r="J24">
        <v>1236</v>
      </c>
      <c r="K24">
        <v>38</v>
      </c>
      <c r="N24" s="13"/>
    </row>
    <row r="25" spans="1:14" ht="15">
      <c r="A25" t="s">
        <v>135</v>
      </c>
      <c r="B25" t="s">
        <v>30</v>
      </c>
      <c r="C25" s="13">
        <v>10140108</v>
      </c>
      <c r="D25">
        <v>0</v>
      </c>
      <c r="E25">
        <v>0</v>
      </c>
      <c r="F25" t="s">
        <v>31</v>
      </c>
      <c r="G25" t="s">
        <v>32</v>
      </c>
      <c r="H25" t="s">
        <v>140</v>
      </c>
      <c r="I25" t="s">
        <v>31</v>
      </c>
      <c r="J25">
        <v>0</v>
      </c>
      <c r="K25">
        <v>0</v>
      </c>
      <c r="N25" s="13"/>
    </row>
    <row r="26" spans="1:14" ht="15">
      <c r="A26" t="s">
        <v>135</v>
      </c>
      <c r="B26" t="s">
        <v>30</v>
      </c>
      <c r="C26" s="13">
        <v>10140114</v>
      </c>
      <c r="D26">
        <v>-28</v>
      </c>
      <c r="E26">
        <v>-1</v>
      </c>
      <c r="F26" t="s">
        <v>31</v>
      </c>
      <c r="G26" t="s">
        <v>32</v>
      </c>
      <c r="H26" t="s">
        <v>141</v>
      </c>
      <c r="I26" t="s">
        <v>142</v>
      </c>
      <c r="J26">
        <v>1927</v>
      </c>
      <c r="K26">
        <v>36</v>
      </c>
      <c r="N26" s="13"/>
    </row>
    <row r="27" spans="1:14" ht="15">
      <c r="A27" t="s">
        <v>135</v>
      </c>
      <c r="B27" t="s">
        <v>30</v>
      </c>
      <c r="C27" s="13">
        <v>10140135</v>
      </c>
      <c r="D27">
        <v>-23</v>
      </c>
      <c r="E27">
        <v>-1</v>
      </c>
      <c r="F27" t="s">
        <v>31</v>
      </c>
      <c r="G27" t="s">
        <v>32</v>
      </c>
      <c r="H27" t="s">
        <v>143</v>
      </c>
      <c r="I27" t="s">
        <v>144</v>
      </c>
      <c r="J27">
        <v>515</v>
      </c>
      <c r="K27">
        <v>109</v>
      </c>
      <c r="N27" s="13"/>
    </row>
    <row r="28" spans="1:14" ht="15">
      <c r="A28" t="s">
        <v>135</v>
      </c>
      <c r="B28" t="s">
        <v>30</v>
      </c>
      <c r="C28" s="13">
        <v>10140142</v>
      </c>
      <c r="D28">
        <v>-26</v>
      </c>
      <c r="E28">
        <v>-1</v>
      </c>
      <c r="F28" t="s">
        <v>31</v>
      </c>
      <c r="G28" t="s">
        <v>32</v>
      </c>
      <c r="H28" t="s">
        <v>127</v>
      </c>
      <c r="I28" t="s">
        <v>128</v>
      </c>
      <c r="J28">
        <v>755</v>
      </c>
      <c r="K28">
        <v>313</v>
      </c>
      <c r="N28" s="13"/>
    </row>
    <row r="29" spans="1:14" ht="15">
      <c r="A29" t="s">
        <v>135</v>
      </c>
      <c r="B29" t="s">
        <v>30</v>
      </c>
      <c r="C29" s="13">
        <v>10140138</v>
      </c>
      <c r="D29">
        <v>-27</v>
      </c>
      <c r="E29">
        <v>-1</v>
      </c>
      <c r="F29" t="s">
        <v>31</v>
      </c>
      <c r="G29" t="s">
        <v>32</v>
      </c>
      <c r="H29" t="s">
        <v>117</v>
      </c>
      <c r="I29" t="s">
        <v>118</v>
      </c>
      <c r="J29">
        <v>1346</v>
      </c>
      <c r="K29">
        <v>210</v>
      </c>
      <c r="N29" s="13"/>
    </row>
    <row r="30" spans="1:14" ht="15">
      <c r="A30" t="s">
        <v>135</v>
      </c>
      <c r="B30" t="s">
        <v>30</v>
      </c>
      <c r="C30" s="13">
        <v>10140111</v>
      </c>
      <c r="D30">
        <v>-20</v>
      </c>
      <c r="E30">
        <v>0</v>
      </c>
      <c r="F30" t="s">
        <v>31</v>
      </c>
      <c r="G30" t="s">
        <v>32</v>
      </c>
      <c r="H30" t="s">
        <v>125</v>
      </c>
      <c r="I30" t="s">
        <v>126</v>
      </c>
      <c r="J30">
        <v>766</v>
      </c>
      <c r="K30">
        <v>176</v>
      </c>
      <c r="N30" s="13"/>
    </row>
    <row r="31" spans="1:14" ht="15">
      <c r="A31" t="s">
        <v>135</v>
      </c>
      <c r="B31" t="s">
        <v>30</v>
      </c>
      <c r="C31" s="13">
        <v>10140109</v>
      </c>
      <c r="D31">
        <v>-17</v>
      </c>
      <c r="E31">
        <v>0</v>
      </c>
      <c r="F31" t="s">
        <v>31</v>
      </c>
      <c r="G31" t="s">
        <v>32</v>
      </c>
      <c r="H31" t="s">
        <v>115</v>
      </c>
      <c r="I31" t="s">
        <v>116</v>
      </c>
      <c r="J31">
        <v>638</v>
      </c>
      <c r="K31">
        <v>174</v>
      </c>
      <c r="N31" s="13"/>
    </row>
    <row r="32" spans="1:14" ht="15">
      <c r="A32" t="s">
        <v>135</v>
      </c>
      <c r="B32" t="s">
        <v>30</v>
      </c>
      <c r="C32" s="13">
        <v>10140113</v>
      </c>
      <c r="D32">
        <v>-25</v>
      </c>
      <c r="E32">
        <v>-1</v>
      </c>
      <c r="F32" t="s">
        <v>31</v>
      </c>
      <c r="G32" t="s">
        <v>32</v>
      </c>
      <c r="H32" t="s">
        <v>145</v>
      </c>
      <c r="I32" t="s">
        <v>146</v>
      </c>
      <c r="J32">
        <v>862</v>
      </c>
      <c r="K32">
        <v>97</v>
      </c>
      <c r="N32" s="13"/>
    </row>
    <row r="33" spans="1:14" ht="15">
      <c r="A33" t="s">
        <v>35</v>
      </c>
      <c r="B33" t="s">
        <v>30</v>
      </c>
      <c r="C33" s="13">
        <v>10140189</v>
      </c>
      <c r="D33">
        <v>-19</v>
      </c>
      <c r="E33">
        <v>0</v>
      </c>
      <c r="F33" t="s">
        <v>31</v>
      </c>
      <c r="G33" t="s">
        <v>32</v>
      </c>
      <c r="H33" t="s">
        <v>147</v>
      </c>
      <c r="I33" t="s">
        <v>31</v>
      </c>
      <c r="J33">
        <v>0</v>
      </c>
      <c r="K33">
        <v>0</v>
      </c>
      <c r="N33" s="13"/>
    </row>
    <row r="34" spans="1:14" ht="15">
      <c r="A34" t="s">
        <v>35</v>
      </c>
      <c r="B34" t="s">
        <v>30</v>
      </c>
      <c r="C34" s="13">
        <v>10140139</v>
      </c>
      <c r="D34">
        <v>-27</v>
      </c>
      <c r="E34">
        <v>0</v>
      </c>
      <c r="F34" t="s">
        <v>31</v>
      </c>
      <c r="G34" t="s">
        <v>32</v>
      </c>
      <c r="H34" t="s">
        <v>117</v>
      </c>
      <c r="I34" t="s">
        <v>118</v>
      </c>
      <c r="J34">
        <v>1346</v>
      </c>
      <c r="K34">
        <v>210</v>
      </c>
      <c r="N34" s="13"/>
    </row>
    <row r="35" spans="1:14" ht="15">
      <c r="A35" t="s">
        <v>35</v>
      </c>
      <c r="B35" t="s">
        <v>30</v>
      </c>
      <c r="C35" s="13">
        <v>10140142</v>
      </c>
      <c r="D35">
        <v>-29</v>
      </c>
      <c r="E35">
        <v>0</v>
      </c>
      <c r="F35" t="s">
        <v>31</v>
      </c>
      <c r="G35" t="s">
        <v>32</v>
      </c>
      <c r="H35" t="s">
        <v>127</v>
      </c>
      <c r="I35" t="s">
        <v>128</v>
      </c>
      <c r="J35">
        <v>755</v>
      </c>
      <c r="K35">
        <v>313</v>
      </c>
      <c r="N35" s="13"/>
    </row>
    <row r="36" spans="1:14" ht="15">
      <c r="A36" t="s">
        <v>35</v>
      </c>
      <c r="B36" t="s">
        <v>30</v>
      </c>
      <c r="C36" s="13">
        <v>10140152</v>
      </c>
      <c r="D36">
        <v>-14</v>
      </c>
      <c r="E36">
        <v>0</v>
      </c>
      <c r="F36" t="s">
        <v>31</v>
      </c>
      <c r="G36" t="s">
        <v>32</v>
      </c>
      <c r="H36" t="s">
        <v>121</v>
      </c>
      <c r="I36" t="s">
        <v>122</v>
      </c>
      <c r="J36">
        <v>1236</v>
      </c>
      <c r="K36">
        <v>38</v>
      </c>
      <c r="N36" s="13"/>
    </row>
    <row r="37" spans="1:14" ht="15">
      <c r="A37" t="s">
        <v>35</v>
      </c>
      <c r="B37" t="s">
        <v>30</v>
      </c>
      <c r="C37" s="13">
        <v>10140110</v>
      </c>
      <c r="D37">
        <v>-13</v>
      </c>
      <c r="E37">
        <v>0</v>
      </c>
      <c r="F37" t="s">
        <v>31</v>
      </c>
      <c r="G37" t="s">
        <v>32</v>
      </c>
      <c r="H37" t="s">
        <v>115</v>
      </c>
      <c r="I37" t="s">
        <v>116</v>
      </c>
      <c r="J37">
        <v>638</v>
      </c>
      <c r="K37">
        <v>174</v>
      </c>
      <c r="N37" s="13"/>
    </row>
    <row r="38" spans="1:14" ht="15">
      <c r="A38" t="s">
        <v>35</v>
      </c>
      <c r="B38" t="s">
        <v>30</v>
      </c>
      <c r="C38" s="13">
        <v>10140139</v>
      </c>
      <c r="D38">
        <v>-21</v>
      </c>
      <c r="E38">
        <v>-1</v>
      </c>
      <c r="F38" t="s">
        <v>31</v>
      </c>
      <c r="G38" t="s">
        <v>32</v>
      </c>
      <c r="H38" t="s">
        <v>131</v>
      </c>
      <c r="I38" t="s">
        <v>132</v>
      </c>
      <c r="J38">
        <v>610</v>
      </c>
      <c r="K38">
        <v>313</v>
      </c>
      <c r="N38" s="13"/>
    </row>
    <row r="39" spans="1:14" ht="15">
      <c r="A39" t="s">
        <v>35</v>
      </c>
      <c r="B39" t="s">
        <v>30</v>
      </c>
      <c r="C39" s="13">
        <v>10140135</v>
      </c>
      <c r="D39">
        <v>-25</v>
      </c>
      <c r="E39">
        <v>0</v>
      </c>
      <c r="F39" t="s">
        <v>31</v>
      </c>
      <c r="G39" t="s">
        <v>32</v>
      </c>
      <c r="H39" t="s">
        <v>123</v>
      </c>
      <c r="I39" t="s">
        <v>124</v>
      </c>
      <c r="J39">
        <v>922</v>
      </c>
      <c r="K39">
        <v>143</v>
      </c>
      <c r="N39" s="13"/>
    </row>
    <row r="40" spans="1:14" ht="15">
      <c r="A40" t="s">
        <v>35</v>
      </c>
      <c r="B40" t="s">
        <v>30</v>
      </c>
      <c r="C40" s="13">
        <v>10140115</v>
      </c>
      <c r="D40">
        <v>13</v>
      </c>
      <c r="E40">
        <v>0</v>
      </c>
      <c r="F40" t="s">
        <v>31</v>
      </c>
      <c r="G40" t="s">
        <v>32</v>
      </c>
      <c r="H40" t="s">
        <v>147</v>
      </c>
      <c r="I40" t="s">
        <v>31</v>
      </c>
      <c r="J40">
        <v>0</v>
      </c>
      <c r="K40">
        <v>0</v>
      </c>
      <c r="N40" s="13"/>
    </row>
    <row r="41" spans="1:14" ht="15">
      <c r="A41" t="s">
        <v>35</v>
      </c>
      <c r="B41" t="s">
        <v>30</v>
      </c>
      <c r="C41" s="13">
        <v>10140112</v>
      </c>
      <c r="D41">
        <v>-11</v>
      </c>
      <c r="E41">
        <v>0</v>
      </c>
      <c r="F41" t="s">
        <v>31</v>
      </c>
      <c r="G41" t="s">
        <v>32</v>
      </c>
      <c r="H41" t="s">
        <v>113</v>
      </c>
      <c r="I41" t="s">
        <v>114</v>
      </c>
      <c r="J41">
        <v>974</v>
      </c>
      <c r="K41">
        <v>34</v>
      </c>
      <c r="N41" s="13"/>
    </row>
    <row r="42" spans="1:14" ht="15">
      <c r="A42" t="s">
        <v>35</v>
      </c>
      <c r="B42" t="s">
        <v>30</v>
      </c>
      <c r="C42" s="13">
        <v>10140151</v>
      </c>
      <c r="D42">
        <v>-19</v>
      </c>
      <c r="E42">
        <v>-1</v>
      </c>
      <c r="F42" t="s">
        <v>31</v>
      </c>
      <c r="G42" t="s">
        <v>32</v>
      </c>
      <c r="H42" t="s">
        <v>121</v>
      </c>
      <c r="I42" t="s">
        <v>122</v>
      </c>
      <c r="J42">
        <v>1236</v>
      </c>
      <c r="K42">
        <v>38</v>
      </c>
      <c r="N42" s="13"/>
    </row>
    <row r="43" spans="1:14" ht="15">
      <c r="A43" t="s">
        <v>35</v>
      </c>
      <c r="B43" t="s">
        <v>30</v>
      </c>
      <c r="C43" s="13">
        <v>10140138</v>
      </c>
      <c r="D43">
        <v>-26</v>
      </c>
      <c r="E43">
        <v>0</v>
      </c>
      <c r="F43" t="s">
        <v>31</v>
      </c>
      <c r="G43" t="s">
        <v>32</v>
      </c>
      <c r="H43" t="s">
        <v>136</v>
      </c>
      <c r="I43" t="s">
        <v>137</v>
      </c>
      <c r="J43">
        <v>624</v>
      </c>
      <c r="K43">
        <v>116</v>
      </c>
      <c r="N43" s="13"/>
    </row>
    <row r="44" spans="1:14" ht="15">
      <c r="A44" t="s">
        <v>35</v>
      </c>
      <c r="B44" t="s">
        <v>30</v>
      </c>
      <c r="C44" s="13">
        <v>10140115</v>
      </c>
      <c r="D44">
        <v>-25</v>
      </c>
      <c r="E44">
        <v>0</v>
      </c>
      <c r="F44" t="s">
        <v>31</v>
      </c>
      <c r="G44" t="s">
        <v>32</v>
      </c>
      <c r="H44" t="s">
        <v>141</v>
      </c>
      <c r="I44" t="s">
        <v>142</v>
      </c>
      <c r="J44">
        <v>1927</v>
      </c>
      <c r="K44">
        <v>36</v>
      </c>
      <c r="N44" s="13"/>
    </row>
    <row r="45" spans="1:14" ht="15">
      <c r="A45" t="s">
        <v>35</v>
      </c>
      <c r="B45" t="s">
        <v>30</v>
      </c>
      <c r="C45" s="13">
        <v>10140119</v>
      </c>
      <c r="D45">
        <v>-29</v>
      </c>
      <c r="E45">
        <v>0</v>
      </c>
      <c r="F45" t="s">
        <v>31</v>
      </c>
      <c r="G45" t="s">
        <v>32</v>
      </c>
      <c r="H45" t="s">
        <v>133</v>
      </c>
      <c r="I45" t="s">
        <v>134</v>
      </c>
      <c r="J45">
        <v>780</v>
      </c>
      <c r="K45">
        <v>323</v>
      </c>
      <c r="N45" s="13"/>
    </row>
    <row r="46" spans="1:14" ht="15">
      <c r="A46" t="s">
        <v>35</v>
      </c>
      <c r="B46" t="s">
        <v>30</v>
      </c>
      <c r="C46" s="13">
        <v>10140134</v>
      </c>
      <c r="D46">
        <v>-14</v>
      </c>
      <c r="E46">
        <v>0</v>
      </c>
      <c r="F46" t="s">
        <v>31</v>
      </c>
      <c r="G46" t="s">
        <v>32</v>
      </c>
      <c r="H46" t="s">
        <v>148</v>
      </c>
      <c r="I46" t="s">
        <v>149</v>
      </c>
      <c r="J46">
        <v>637</v>
      </c>
      <c r="K46">
        <v>279</v>
      </c>
      <c r="N46" s="13"/>
    </row>
    <row r="47" spans="1:14" ht="15">
      <c r="A47" t="s">
        <v>35</v>
      </c>
      <c r="B47" t="s">
        <v>30</v>
      </c>
      <c r="C47" s="13">
        <v>10140106</v>
      </c>
      <c r="D47">
        <v>-23</v>
      </c>
      <c r="E47">
        <v>0</v>
      </c>
      <c r="F47" t="s">
        <v>31</v>
      </c>
      <c r="G47" t="s">
        <v>32</v>
      </c>
      <c r="H47" t="s">
        <v>138</v>
      </c>
      <c r="I47" t="s">
        <v>139</v>
      </c>
      <c r="J47">
        <v>665</v>
      </c>
      <c r="K47">
        <v>112</v>
      </c>
      <c r="N47" s="13"/>
    </row>
    <row r="48" spans="1:14" ht="15">
      <c r="A48" t="s">
        <v>35</v>
      </c>
      <c r="B48" t="s">
        <v>30</v>
      </c>
      <c r="C48" s="13">
        <v>10140108</v>
      </c>
      <c r="D48">
        <v>-21</v>
      </c>
      <c r="E48">
        <v>0</v>
      </c>
      <c r="F48" t="s">
        <v>31</v>
      </c>
      <c r="G48" t="s">
        <v>32</v>
      </c>
      <c r="H48" t="s">
        <v>150</v>
      </c>
      <c r="I48" t="s">
        <v>151</v>
      </c>
      <c r="J48">
        <v>507</v>
      </c>
      <c r="K48">
        <v>156</v>
      </c>
      <c r="N48" s="13"/>
    </row>
    <row r="49" spans="1:14" ht="15">
      <c r="A49" t="s">
        <v>35</v>
      </c>
      <c r="B49" t="s">
        <v>30</v>
      </c>
      <c r="C49" s="13">
        <v>10140135</v>
      </c>
      <c r="D49">
        <v>-19</v>
      </c>
      <c r="E49">
        <v>0</v>
      </c>
      <c r="F49" t="s">
        <v>31</v>
      </c>
      <c r="G49" t="s">
        <v>32</v>
      </c>
      <c r="H49" t="s">
        <v>143</v>
      </c>
      <c r="I49" t="s">
        <v>144</v>
      </c>
      <c r="J49">
        <v>515</v>
      </c>
      <c r="K49">
        <v>109</v>
      </c>
      <c r="N49" s="13"/>
    </row>
    <row r="50" spans="1:14" ht="15">
      <c r="A50" t="s">
        <v>35</v>
      </c>
      <c r="B50" t="s">
        <v>30</v>
      </c>
      <c r="C50" s="13">
        <v>10140108</v>
      </c>
      <c r="D50">
        <v>-18</v>
      </c>
      <c r="E50">
        <v>-1</v>
      </c>
      <c r="F50" t="s">
        <v>31</v>
      </c>
      <c r="G50" t="s">
        <v>32</v>
      </c>
      <c r="H50" t="s">
        <v>129</v>
      </c>
      <c r="I50" t="s">
        <v>130</v>
      </c>
      <c r="J50">
        <v>523</v>
      </c>
      <c r="K50">
        <v>109</v>
      </c>
      <c r="N50" s="13"/>
    </row>
    <row r="51" spans="1:14" ht="15">
      <c r="A51" t="s">
        <v>35</v>
      </c>
      <c r="B51" t="s">
        <v>30</v>
      </c>
      <c r="C51" s="13">
        <v>10140114</v>
      </c>
      <c r="D51">
        <v>-23</v>
      </c>
      <c r="E51">
        <v>0</v>
      </c>
      <c r="F51" t="s">
        <v>31</v>
      </c>
      <c r="G51" t="s">
        <v>32</v>
      </c>
      <c r="H51" t="s">
        <v>145</v>
      </c>
      <c r="I51" t="s">
        <v>146</v>
      </c>
      <c r="J51">
        <v>862</v>
      </c>
      <c r="K51">
        <v>97</v>
      </c>
      <c r="N51" s="13"/>
    </row>
    <row r="52" spans="3:14" ht="15">
      <c r="C52">
        <f>AVERAGE(C2:C51)</f>
        <v>10140125.96</v>
      </c>
      <c r="N52" s="13">
        <f>SUM(N2:N51)</f>
        <v>0</v>
      </c>
    </row>
    <row r="53" ht="15">
      <c r="C53">
        <v>10140200</v>
      </c>
    </row>
    <row r="54" spans="2:3" ht="15">
      <c r="B54" t="s">
        <v>239</v>
      </c>
      <c r="C54">
        <f>C52-C53</f>
        <v>-74.03999999910593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5">
      <selection activeCell="C55" sqref="C55"/>
    </sheetView>
  </sheetViews>
  <sheetFormatPr defaultColWidth="9.140625" defaultRowHeight="15"/>
  <cols>
    <col min="1" max="1" width="16.421875" style="0" bestFit="1" customWidth="1"/>
    <col min="3" max="3" width="8.00390625" style="0" bestFit="1" customWidth="1"/>
    <col min="4" max="4" width="4.57421875" style="0" bestFit="1" customWidth="1"/>
    <col min="5" max="5" width="5.00390625" style="0" bestFit="1" customWidth="1"/>
    <col min="6" max="6" width="8.00390625" style="0" bestFit="1" customWidth="1"/>
    <col min="7" max="7" width="5.421875" style="0" bestFit="1" customWidth="1"/>
    <col min="10" max="10" width="5.8515625" style="0" bestFit="1" customWidth="1"/>
    <col min="11" max="11" width="4.8515625" style="0" bestFit="1" customWidth="1"/>
  </cols>
  <sheetData>
    <row r="1" spans="1:11" ht="15">
      <c r="A1" s="12" t="s">
        <v>69</v>
      </c>
      <c r="B1" s="12" t="s">
        <v>70</v>
      </c>
      <c r="C1" s="12" t="s">
        <v>71</v>
      </c>
      <c r="D1" s="12" t="s">
        <v>72</v>
      </c>
      <c r="E1" s="12" t="s">
        <v>73</v>
      </c>
      <c r="F1" s="12" t="s">
        <v>74</v>
      </c>
      <c r="G1" s="12" t="s">
        <v>75</v>
      </c>
      <c r="H1" s="12" t="s">
        <v>76</v>
      </c>
      <c r="I1" s="12" t="s">
        <v>77</v>
      </c>
      <c r="J1" s="12" t="s">
        <v>78</v>
      </c>
      <c r="K1" s="12" t="s">
        <v>79</v>
      </c>
    </row>
    <row r="2" spans="1:11" ht="15">
      <c r="A2" t="s">
        <v>152</v>
      </c>
      <c r="B2" t="s">
        <v>81</v>
      </c>
      <c r="C2" s="13">
        <v>7040043</v>
      </c>
      <c r="D2" t="s">
        <v>106</v>
      </c>
      <c r="E2" t="s">
        <v>83</v>
      </c>
      <c r="F2" t="s">
        <v>84</v>
      </c>
      <c r="G2" t="s">
        <v>85</v>
      </c>
      <c r="H2" t="s">
        <v>153</v>
      </c>
      <c r="I2" t="s">
        <v>154</v>
      </c>
      <c r="J2" t="s">
        <v>155</v>
      </c>
      <c r="K2" t="s">
        <v>156</v>
      </c>
    </row>
    <row r="3" spans="1:11" ht="15">
      <c r="A3" t="s">
        <v>152</v>
      </c>
      <c r="B3" t="s">
        <v>81</v>
      </c>
      <c r="C3" s="13">
        <v>7040035</v>
      </c>
      <c r="D3" t="s">
        <v>106</v>
      </c>
      <c r="E3" t="s">
        <v>83</v>
      </c>
      <c r="F3" t="s">
        <v>84</v>
      </c>
      <c r="G3" t="s">
        <v>85</v>
      </c>
      <c r="H3" t="s">
        <v>157</v>
      </c>
      <c r="I3" t="s">
        <v>158</v>
      </c>
      <c r="J3" t="s">
        <v>159</v>
      </c>
      <c r="K3" t="s">
        <v>160</v>
      </c>
    </row>
    <row r="4" spans="1:11" ht="15">
      <c r="A4" t="s">
        <v>152</v>
      </c>
      <c r="B4" t="s">
        <v>81</v>
      </c>
      <c r="C4" s="13">
        <v>7040038</v>
      </c>
      <c r="D4" t="s">
        <v>161</v>
      </c>
      <c r="E4" t="s">
        <v>83</v>
      </c>
      <c r="F4" t="s">
        <v>84</v>
      </c>
      <c r="G4" t="s">
        <v>85</v>
      </c>
      <c r="H4" t="s">
        <v>162</v>
      </c>
      <c r="I4" t="s">
        <v>163</v>
      </c>
      <c r="J4" t="s">
        <v>164</v>
      </c>
      <c r="K4" t="s">
        <v>165</v>
      </c>
    </row>
    <row r="5" spans="1:11" ht="15">
      <c r="A5" t="s">
        <v>152</v>
      </c>
      <c r="B5" t="s">
        <v>81</v>
      </c>
      <c r="C5" s="13">
        <v>7040036</v>
      </c>
      <c r="D5" t="s">
        <v>166</v>
      </c>
      <c r="E5" t="s">
        <v>83</v>
      </c>
      <c r="F5" t="s">
        <v>84</v>
      </c>
      <c r="G5" t="s">
        <v>85</v>
      </c>
      <c r="H5" t="s">
        <v>167</v>
      </c>
      <c r="I5" t="s">
        <v>168</v>
      </c>
      <c r="J5" t="s">
        <v>169</v>
      </c>
      <c r="K5" t="s">
        <v>170</v>
      </c>
    </row>
    <row r="6" spans="1:11" ht="15">
      <c r="A6" t="s">
        <v>152</v>
      </c>
      <c r="B6" t="s">
        <v>81</v>
      </c>
      <c r="C6" s="13">
        <v>7040042</v>
      </c>
      <c r="D6" t="s">
        <v>102</v>
      </c>
      <c r="E6" t="s">
        <v>83</v>
      </c>
      <c r="F6" t="s">
        <v>84</v>
      </c>
      <c r="G6" t="s">
        <v>85</v>
      </c>
      <c r="H6" t="s">
        <v>89</v>
      </c>
      <c r="I6" t="s">
        <v>90</v>
      </c>
      <c r="J6" t="s">
        <v>91</v>
      </c>
      <c r="K6" t="s">
        <v>92</v>
      </c>
    </row>
    <row r="7" spans="1:11" ht="15">
      <c r="A7" t="s">
        <v>152</v>
      </c>
      <c r="B7" t="s">
        <v>81</v>
      </c>
      <c r="C7" s="13">
        <v>7040023</v>
      </c>
      <c r="D7" t="s">
        <v>99</v>
      </c>
      <c r="E7" t="s">
        <v>87</v>
      </c>
      <c r="F7" t="s">
        <v>84</v>
      </c>
      <c r="G7" t="s">
        <v>85</v>
      </c>
      <c r="H7" t="s">
        <v>171</v>
      </c>
      <c r="I7" t="s">
        <v>172</v>
      </c>
      <c r="J7" t="s">
        <v>173</v>
      </c>
      <c r="K7" t="s">
        <v>174</v>
      </c>
    </row>
    <row r="8" spans="1:11" ht="15">
      <c r="A8" t="s">
        <v>152</v>
      </c>
      <c r="B8" t="s">
        <v>81</v>
      </c>
      <c r="C8" s="13">
        <v>7040050</v>
      </c>
      <c r="D8" t="s">
        <v>106</v>
      </c>
      <c r="E8" t="s">
        <v>87</v>
      </c>
      <c r="F8" t="s">
        <v>84</v>
      </c>
      <c r="G8" t="s">
        <v>85</v>
      </c>
      <c r="H8" t="s">
        <v>175</v>
      </c>
      <c r="I8" t="s">
        <v>176</v>
      </c>
      <c r="J8" t="s">
        <v>177</v>
      </c>
      <c r="K8" t="s">
        <v>178</v>
      </c>
    </row>
    <row r="9" spans="1:11" ht="15">
      <c r="A9" t="s">
        <v>152</v>
      </c>
      <c r="B9" t="s">
        <v>81</v>
      </c>
      <c r="C9" s="13">
        <v>7040038</v>
      </c>
      <c r="D9" t="s">
        <v>106</v>
      </c>
      <c r="E9" t="s">
        <v>83</v>
      </c>
      <c r="F9" t="s">
        <v>84</v>
      </c>
      <c r="G9" t="s">
        <v>85</v>
      </c>
      <c r="H9" t="s">
        <v>179</v>
      </c>
      <c r="I9" t="s">
        <v>180</v>
      </c>
      <c r="J9" t="s">
        <v>181</v>
      </c>
      <c r="K9" t="s">
        <v>182</v>
      </c>
    </row>
    <row r="10" spans="1:11" ht="15">
      <c r="A10" t="s">
        <v>152</v>
      </c>
      <c r="B10" t="s">
        <v>81</v>
      </c>
      <c r="C10" s="13">
        <v>7040035</v>
      </c>
      <c r="D10" t="s">
        <v>183</v>
      </c>
      <c r="E10" t="s">
        <v>83</v>
      </c>
      <c r="F10" t="s">
        <v>84</v>
      </c>
      <c r="G10" t="s">
        <v>85</v>
      </c>
      <c r="H10" t="s">
        <v>184</v>
      </c>
      <c r="I10" t="s">
        <v>185</v>
      </c>
      <c r="J10" t="s">
        <v>186</v>
      </c>
      <c r="K10" t="s">
        <v>187</v>
      </c>
    </row>
    <row r="11" spans="1:11" ht="15">
      <c r="A11" t="s">
        <v>152</v>
      </c>
      <c r="B11" t="s">
        <v>81</v>
      </c>
      <c r="C11" s="13">
        <v>7040045</v>
      </c>
      <c r="D11" t="s">
        <v>98</v>
      </c>
      <c r="E11" t="s">
        <v>83</v>
      </c>
      <c r="F11" t="s">
        <v>84</v>
      </c>
      <c r="G11" t="s">
        <v>85</v>
      </c>
      <c r="H11" t="s">
        <v>188</v>
      </c>
      <c r="I11" t="s">
        <v>189</v>
      </c>
      <c r="J11" t="s">
        <v>190</v>
      </c>
      <c r="K11" t="s">
        <v>191</v>
      </c>
    </row>
    <row r="12" spans="1:11" ht="15">
      <c r="A12" t="s">
        <v>152</v>
      </c>
      <c r="B12" t="s">
        <v>81</v>
      </c>
      <c r="C12" s="13">
        <v>7040038</v>
      </c>
      <c r="D12" t="s">
        <v>101</v>
      </c>
      <c r="E12" t="s">
        <v>83</v>
      </c>
      <c r="F12" t="s">
        <v>84</v>
      </c>
      <c r="G12" t="s">
        <v>85</v>
      </c>
      <c r="H12" t="s">
        <v>192</v>
      </c>
      <c r="I12" t="s">
        <v>193</v>
      </c>
      <c r="J12" t="s">
        <v>194</v>
      </c>
      <c r="K12" t="s">
        <v>195</v>
      </c>
    </row>
    <row r="13" spans="1:11" ht="15">
      <c r="A13" t="s">
        <v>152</v>
      </c>
      <c r="B13" t="s">
        <v>81</v>
      </c>
      <c r="C13" s="13">
        <v>7040047</v>
      </c>
      <c r="D13" t="s">
        <v>95</v>
      </c>
      <c r="E13" t="s">
        <v>87</v>
      </c>
      <c r="F13" t="s">
        <v>84</v>
      </c>
      <c r="G13" t="s">
        <v>85</v>
      </c>
      <c r="H13" t="s">
        <v>196</v>
      </c>
      <c r="I13" t="s">
        <v>197</v>
      </c>
      <c r="J13" t="s">
        <v>198</v>
      </c>
      <c r="K13" t="s">
        <v>199</v>
      </c>
    </row>
    <row r="14" spans="1:11" ht="15">
      <c r="A14" t="s">
        <v>152</v>
      </c>
      <c r="B14" t="s">
        <v>81</v>
      </c>
      <c r="C14" s="13">
        <v>7040023</v>
      </c>
      <c r="D14" t="s">
        <v>101</v>
      </c>
      <c r="E14" t="s">
        <v>87</v>
      </c>
      <c r="F14" t="s">
        <v>84</v>
      </c>
      <c r="G14" t="s">
        <v>85</v>
      </c>
      <c r="H14" t="s">
        <v>200</v>
      </c>
      <c r="I14" t="s">
        <v>201</v>
      </c>
      <c r="J14" t="s">
        <v>202</v>
      </c>
      <c r="K14" t="s">
        <v>203</v>
      </c>
    </row>
    <row r="15" spans="1:11" ht="15">
      <c r="A15" t="s">
        <v>152</v>
      </c>
      <c r="B15" t="s">
        <v>81</v>
      </c>
      <c r="C15" s="13">
        <v>7040040</v>
      </c>
      <c r="D15" t="s">
        <v>204</v>
      </c>
      <c r="E15" t="s">
        <v>87</v>
      </c>
      <c r="F15" t="s">
        <v>84</v>
      </c>
      <c r="G15" t="s">
        <v>85</v>
      </c>
      <c r="H15" t="s">
        <v>205</v>
      </c>
      <c r="I15" t="s">
        <v>206</v>
      </c>
      <c r="J15" t="s">
        <v>207</v>
      </c>
      <c r="K15" t="s">
        <v>208</v>
      </c>
    </row>
    <row r="16" spans="1:11" ht="15">
      <c r="A16" t="s">
        <v>152</v>
      </c>
      <c r="B16" t="s">
        <v>81</v>
      </c>
      <c r="C16" s="13">
        <v>7040045</v>
      </c>
      <c r="D16" t="s">
        <v>86</v>
      </c>
      <c r="E16" t="s">
        <v>83</v>
      </c>
      <c r="F16" t="s">
        <v>84</v>
      </c>
      <c r="G16" t="s">
        <v>85</v>
      </c>
      <c r="H16" t="s">
        <v>209</v>
      </c>
      <c r="I16" t="s">
        <v>210</v>
      </c>
      <c r="J16" t="s">
        <v>211</v>
      </c>
      <c r="K16" t="s">
        <v>212</v>
      </c>
    </row>
    <row r="17" spans="1:11" ht="15">
      <c r="A17" t="s">
        <v>152</v>
      </c>
      <c r="B17" t="s">
        <v>81</v>
      </c>
      <c r="C17" s="13">
        <v>7040080</v>
      </c>
      <c r="D17" t="s">
        <v>106</v>
      </c>
      <c r="E17" t="s">
        <v>87</v>
      </c>
      <c r="F17" t="s">
        <v>84</v>
      </c>
      <c r="G17" t="s">
        <v>85</v>
      </c>
      <c r="H17" t="s">
        <v>213</v>
      </c>
      <c r="I17" t="s">
        <v>214</v>
      </c>
      <c r="J17" t="s">
        <v>215</v>
      </c>
      <c r="K17" t="s">
        <v>216</v>
      </c>
    </row>
    <row r="18" spans="1:11" ht="15">
      <c r="A18" t="s">
        <v>80</v>
      </c>
      <c r="B18" t="s">
        <v>81</v>
      </c>
      <c r="C18" s="13">
        <v>7040037</v>
      </c>
      <c r="D18" t="s">
        <v>108</v>
      </c>
      <c r="E18" t="s">
        <v>87</v>
      </c>
      <c r="F18" t="s">
        <v>84</v>
      </c>
      <c r="G18" t="s">
        <v>85</v>
      </c>
      <c r="H18" t="s">
        <v>167</v>
      </c>
      <c r="I18" t="s">
        <v>168</v>
      </c>
      <c r="J18" t="s">
        <v>169</v>
      </c>
      <c r="K18" t="s">
        <v>170</v>
      </c>
    </row>
    <row r="19" spans="1:11" ht="15">
      <c r="A19" t="s">
        <v>80</v>
      </c>
      <c r="B19" t="s">
        <v>81</v>
      </c>
      <c r="C19" s="13">
        <v>7040079</v>
      </c>
      <c r="D19" t="s">
        <v>82</v>
      </c>
      <c r="E19" t="s">
        <v>217</v>
      </c>
      <c r="F19" t="s">
        <v>84</v>
      </c>
      <c r="G19" t="s">
        <v>85</v>
      </c>
      <c r="H19" t="s">
        <v>218</v>
      </c>
      <c r="I19" t="s">
        <v>219</v>
      </c>
      <c r="J19" t="s">
        <v>220</v>
      </c>
      <c r="K19" t="s">
        <v>178</v>
      </c>
    </row>
    <row r="20" spans="1:11" ht="15">
      <c r="A20" t="s">
        <v>80</v>
      </c>
      <c r="B20" t="s">
        <v>81</v>
      </c>
      <c r="C20" s="13">
        <v>7040043</v>
      </c>
      <c r="D20" t="s">
        <v>221</v>
      </c>
      <c r="E20" t="s">
        <v>87</v>
      </c>
      <c r="F20" t="s">
        <v>84</v>
      </c>
      <c r="G20" t="s">
        <v>85</v>
      </c>
      <c r="H20" t="s">
        <v>89</v>
      </c>
      <c r="I20" t="s">
        <v>90</v>
      </c>
      <c r="J20" t="s">
        <v>91</v>
      </c>
      <c r="K20" t="s">
        <v>92</v>
      </c>
    </row>
    <row r="21" spans="1:11" ht="15">
      <c r="A21" t="s">
        <v>80</v>
      </c>
      <c r="B21" t="s">
        <v>81</v>
      </c>
      <c r="C21" s="13">
        <v>7040045</v>
      </c>
      <c r="D21" t="s">
        <v>94</v>
      </c>
      <c r="E21" t="s">
        <v>83</v>
      </c>
      <c r="F21" t="s">
        <v>84</v>
      </c>
      <c r="G21" t="s">
        <v>85</v>
      </c>
      <c r="H21" t="s">
        <v>188</v>
      </c>
      <c r="I21" t="s">
        <v>189</v>
      </c>
      <c r="J21" t="s">
        <v>190</v>
      </c>
      <c r="K21" t="s">
        <v>191</v>
      </c>
    </row>
    <row r="22" spans="1:11" ht="15">
      <c r="A22" t="s">
        <v>80</v>
      </c>
      <c r="B22" t="s">
        <v>81</v>
      </c>
      <c r="C22" s="13">
        <v>7040037</v>
      </c>
      <c r="D22" t="s">
        <v>103</v>
      </c>
      <c r="E22" t="s">
        <v>87</v>
      </c>
      <c r="F22" t="s">
        <v>84</v>
      </c>
      <c r="G22" t="s">
        <v>85</v>
      </c>
      <c r="H22" t="s">
        <v>222</v>
      </c>
      <c r="I22" t="s">
        <v>223</v>
      </c>
      <c r="J22" t="s">
        <v>224</v>
      </c>
      <c r="K22" t="s">
        <v>225</v>
      </c>
    </row>
    <row r="23" spans="1:11" ht="15">
      <c r="A23" t="s">
        <v>80</v>
      </c>
      <c r="B23" t="s">
        <v>81</v>
      </c>
      <c r="C23" s="13">
        <v>7040023</v>
      </c>
      <c r="D23" t="s">
        <v>88</v>
      </c>
      <c r="E23" t="s">
        <v>83</v>
      </c>
      <c r="F23" t="s">
        <v>84</v>
      </c>
      <c r="G23" t="s">
        <v>85</v>
      </c>
      <c r="H23" t="s">
        <v>200</v>
      </c>
      <c r="I23" t="s">
        <v>201</v>
      </c>
      <c r="J23" t="s">
        <v>202</v>
      </c>
      <c r="K23" t="s">
        <v>203</v>
      </c>
    </row>
    <row r="24" spans="1:11" ht="15">
      <c r="A24" t="s">
        <v>80</v>
      </c>
      <c r="B24" t="s">
        <v>81</v>
      </c>
      <c r="C24" s="13">
        <v>7040045</v>
      </c>
      <c r="D24" t="s">
        <v>108</v>
      </c>
      <c r="E24" t="s">
        <v>83</v>
      </c>
      <c r="F24" t="s">
        <v>84</v>
      </c>
      <c r="G24" t="s">
        <v>85</v>
      </c>
      <c r="H24" t="s">
        <v>209</v>
      </c>
      <c r="I24" t="s">
        <v>210</v>
      </c>
      <c r="J24" t="s">
        <v>211</v>
      </c>
      <c r="K24" t="s">
        <v>212</v>
      </c>
    </row>
    <row r="25" spans="1:11" ht="15">
      <c r="A25" t="s">
        <v>80</v>
      </c>
      <c r="B25" t="s">
        <v>81</v>
      </c>
      <c r="C25" s="13">
        <v>7040035</v>
      </c>
      <c r="D25" t="s">
        <v>99</v>
      </c>
      <c r="E25" t="s">
        <v>87</v>
      </c>
      <c r="F25" t="s">
        <v>84</v>
      </c>
      <c r="G25" t="s">
        <v>85</v>
      </c>
      <c r="H25" t="s">
        <v>157</v>
      </c>
      <c r="I25" t="s">
        <v>158</v>
      </c>
      <c r="J25" t="s">
        <v>159</v>
      </c>
      <c r="K25" t="s">
        <v>160</v>
      </c>
    </row>
    <row r="26" spans="1:11" ht="15">
      <c r="A26" t="s">
        <v>80</v>
      </c>
      <c r="B26" t="s">
        <v>81</v>
      </c>
      <c r="C26" s="13">
        <v>7040038</v>
      </c>
      <c r="D26" t="s">
        <v>88</v>
      </c>
      <c r="E26" t="s">
        <v>83</v>
      </c>
      <c r="F26" t="s">
        <v>84</v>
      </c>
      <c r="G26" t="s">
        <v>85</v>
      </c>
      <c r="H26" t="s">
        <v>192</v>
      </c>
      <c r="I26" t="s">
        <v>193</v>
      </c>
      <c r="J26" t="s">
        <v>194</v>
      </c>
      <c r="K26" t="s">
        <v>195</v>
      </c>
    </row>
    <row r="27" spans="1:11" ht="15">
      <c r="A27" t="s">
        <v>104</v>
      </c>
      <c r="B27" t="s">
        <v>81</v>
      </c>
      <c r="C27" s="13">
        <v>7040021</v>
      </c>
      <c r="D27" t="s">
        <v>98</v>
      </c>
      <c r="E27" t="s">
        <v>226</v>
      </c>
      <c r="F27" t="s">
        <v>84</v>
      </c>
      <c r="G27" t="s">
        <v>85</v>
      </c>
      <c r="H27" t="s">
        <v>171</v>
      </c>
      <c r="I27" t="s">
        <v>172</v>
      </c>
      <c r="J27" t="s">
        <v>173</v>
      </c>
      <c r="K27" t="s">
        <v>174</v>
      </c>
    </row>
    <row r="28" spans="1:11" ht="15">
      <c r="A28" t="s">
        <v>104</v>
      </c>
      <c r="B28" t="s">
        <v>81</v>
      </c>
      <c r="C28" s="13">
        <v>7040081</v>
      </c>
      <c r="D28" t="s">
        <v>93</v>
      </c>
      <c r="E28" t="s">
        <v>87</v>
      </c>
      <c r="F28" t="s">
        <v>84</v>
      </c>
      <c r="G28" t="s">
        <v>85</v>
      </c>
      <c r="H28" t="s">
        <v>213</v>
      </c>
      <c r="I28" t="s">
        <v>214</v>
      </c>
      <c r="J28" t="s">
        <v>215</v>
      </c>
      <c r="K28" t="s">
        <v>216</v>
      </c>
    </row>
    <row r="29" spans="1:11" ht="15">
      <c r="A29" t="s">
        <v>104</v>
      </c>
      <c r="B29" t="s">
        <v>81</v>
      </c>
      <c r="C29" s="13">
        <v>7040046</v>
      </c>
      <c r="D29" t="s">
        <v>107</v>
      </c>
      <c r="E29" t="s">
        <v>83</v>
      </c>
      <c r="F29" t="s">
        <v>84</v>
      </c>
      <c r="G29" t="s">
        <v>85</v>
      </c>
      <c r="H29" t="s">
        <v>209</v>
      </c>
      <c r="I29" t="s">
        <v>210</v>
      </c>
      <c r="J29" t="s">
        <v>211</v>
      </c>
      <c r="K29" t="s">
        <v>212</v>
      </c>
    </row>
    <row r="30" spans="1:11" ht="15">
      <c r="A30" t="s">
        <v>104</v>
      </c>
      <c r="B30" t="s">
        <v>81</v>
      </c>
      <c r="C30" s="13">
        <v>7040047</v>
      </c>
      <c r="D30" t="s">
        <v>95</v>
      </c>
      <c r="E30" t="s">
        <v>83</v>
      </c>
      <c r="F30" t="s">
        <v>84</v>
      </c>
      <c r="G30" t="s">
        <v>85</v>
      </c>
      <c r="H30" t="s">
        <v>196</v>
      </c>
      <c r="I30" t="s">
        <v>197</v>
      </c>
      <c r="J30" t="s">
        <v>198</v>
      </c>
      <c r="K30" t="s">
        <v>199</v>
      </c>
    </row>
    <row r="31" spans="1:11" ht="15">
      <c r="A31" t="s">
        <v>104</v>
      </c>
      <c r="B31" t="s">
        <v>81</v>
      </c>
      <c r="C31" s="13">
        <v>7040037</v>
      </c>
      <c r="D31" t="s">
        <v>102</v>
      </c>
      <c r="E31" t="s">
        <v>83</v>
      </c>
      <c r="F31" t="s">
        <v>84</v>
      </c>
      <c r="G31" t="s">
        <v>85</v>
      </c>
      <c r="H31" t="s">
        <v>222</v>
      </c>
      <c r="I31" t="s">
        <v>223</v>
      </c>
      <c r="J31" t="s">
        <v>224</v>
      </c>
      <c r="K31" t="s">
        <v>225</v>
      </c>
    </row>
    <row r="32" spans="1:11" ht="15">
      <c r="A32" t="s">
        <v>104</v>
      </c>
      <c r="B32" t="s">
        <v>81</v>
      </c>
      <c r="C32" s="13">
        <v>7040045</v>
      </c>
      <c r="D32" t="s">
        <v>98</v>
      </c>
      <c r="E32" t="s">
        <v>83</v>
      </c>
      <c r="F32" t="s">
        <v>84</v>
      </c>
      <c r="G32" t="s">
        <v>85</v>
      </c>
      <c r="H32" t="s">
        <v>227</v>
      </c>
      <c r="I32" t="s">
        <v>228</v>
      </c>
      <c r="J32" t="s">
        <v>229</v>
      </c>
      <c r="K32" t="s">
        <v>230</v>
      </c>
    </row>
    <row r="33" spans="1:11" ht="15">
      <c r="A33" t="s">
        <v>104</v>
      </c>
      <c r="B33" t="s">
        <v>81</v>
      </c>
      <c r="C33" s="13">
        <v>7040035</v>
      </c>
      <c r="D33" t="s">
        <v>82</v>
      </c>
      <c r="E33" t="s">
        <v>87</v>
      </c>
      <c r="F33" t="s">
        <v>84</v>
      </c>
      <c r="G33" t="s">
        <v>85</v>
      </c>
      <c r="H33" t="s">
        <v>157</v>
      </c>
      <c r="I33" t="s">
        <v>158</v>
      </c>
      <c r="J33" t="s">
        <v>159</v>
      </c>
      <c r="K33" t="s">
        <v>160</v>
      </c>
    </row>
    <row r="34" spans="1:11" ht="15">
      <c r="A34" t="s">
        <v>104</v>
      </c>
      <c r="B34" t="s">
        <v>81</v>
      </c>
      <c r="C34" s="13">
        <v>7040050</v>
      </c>
      <c r="D34" t="s">
        <v>99</v>
      </c>
      <c r="E34" t="s">
        <v>83</v>
      </c>
      <c r="F34" t="s">
        <v>84</v>
      </c>
      <c r="G34" t="s">
        <v>85</v>
      </c>
      <c r="H34" t="s">
        <v>175</v>
      </c>
      <c r="I34" t="s">
        <v>176</v>
      </c>
      <c r="J34" t="s">
        <v>177</v>
      </c>
      <c r="K34" t="s">
        <v>178</v>
      </c>
    </row>
    <row r="35" spans="1:11" ht="15">
      <c r="A35" t="s">
        <v>104</v>
      </c>
      <c r="B35" t="s">
        <v>81</v>
      </c>
      <c r="C35" s="13">
        <v>7040034</v>
      </c>
      <c r="D35" t="s">
        <v>96</v>
      </c>
      <c r="E35" t="s">
        <v>83</v>
      </c>
      <c r="F35" t="s">
        <v>84</v>
      </c>
      <c r="G35" t="s">
        <v>85</v>
      </c>
      <c r="H35" t="s">
        <v>231</v>
      </c>
      <c r="I35" t="s">
        <v>232</v>
      </c>
      <c r="J35" t="s">
        <v>233</v>
      </c>
      <c r="K35" t="s">
        <v>212</v>
      </c>
    </row>
    <row r="36" spans="1:11" ht="15">
      <c r="A36" t="s">
        <v>104</v>
      </c>
      <c r="B36" t="s">
        <v>81</v>
      </c>
      <c r="C36" s="13">
        <v>7040043</v>
      </c>
      <c r="D36" t="s">
        <v>221</v>
      </c>
      <c r="E36" t="s">
        <v>83</v>
      </c>
      <c r="F36" t="s">
        <v>84</v>
      </c>
      <c r="G36" t="s">
        <v>85</v>
      </c>
      <c r="H36" t="s">
        <v>89</v>
      </c>
      <c r="I36" t="s">
        <v>90</v>
      </c>
      <c r="J36" t="s">
        <v>91</v>
      </c>
      <c r="K36" t="s">
        <v>92</v>
      </c>
    </row>
    <row r="37" spans="1:11" ht="15">
      <c r="A37" t="s">
        <v>104</v>
      </c>
      <c r="B37" t="s">
        <v>81</v>
      </c>
      <c r="C37" s="13">
        <v>7040038</v>
      </c>
      <c r="D37" t="s">
        <v>94</v>
      </c>
      <c r="E37" t="s">
        <v>83</v>
      </c>
      <c r="F37" t="s">
        <v>84</v>
      </c>
      <c r="G37" t="s">
        <v>85</v>
      </c>
      <c r="H37" t="s">
        <v>179</v>
      </c>
      <c r="I37" t="s">
        <v>180</v>
      </c>
      <c r="J37" t="s">
        <v>181</v>
      </c>
      <c r="K37" t="s">
        <v>182</v>
      </c>
    </row>
    <row r="38" spans="1:11" ht="15">
      <c r="A38" t="s">
        <v>104</v>
      </c>
      <c r="B38" t="s">
        <v>81</v>
      </c>
      <c r="C38" s="13">
        <v>7040041</v>
      </c>
      <c r="D38" t="s">
        <v>204</v>
      </c>
      <c r="E38" t="s">
        <v>87</v>
      </c>
      <c r="F38" t="s">
        <v>84</v>
      </c>
      <c r="G38" t="s">
        <v>85</v>
      </c>
      <c r="H38" t="s">
        <v>205</v>
      </c>
      <c r="I38" t="s">
        <v>206</v>
      </c>
      <c r="J38" t="s">
        <v>207</v>
      </c>
      <c r="K38" t="s">
        <v>208</v>
      </c>
    </row>
    <row r="39" spans="1:11" ht="15">
      <c r="A39" t="s">
        <v>104</v>
      </c>
      <c r="B39" t="s">
        <v>81</v>
      </c>
      <c r="C39" s="13">
        <v>7040038</v>
      </c>
      <c r="D39" t="s">
        <v>88</v>
      </c>
      <c r="E39" t="s">
        <v>83</v>
      </c>
      <c r="F39" t="s">
        <v>84</v>
      </c>
      <c r="G39" t="s">
        <v>85</v>
      </c>
      <c r="H39" t="s">
        <v>192</v>
      </c>
      <c r="I39" t="s">
        <v>193</v>
      </c>
      <c r="J39" t="s">
        <v>194</v>
      </c>
      <c r="K39" t="s">
        <v>195</v>
      </c>
    </row>
    <row r="40" spans="1:11" ht="15">
      <c r="A40" t="s">
        <v>104</v>
      </c>
      <c r="B40" t="s">
        <v>81</v>
      </c>
      <c r="C40" s="13">
        <v>7040043</v>
      </c>
      <c r="D40" t="s">
        <v>93</v>
      </c>
      <c r="E40" t="s">
        <v>83</v>
      </c>
      <c r="F40" t="s">
        <v>84</v>
      </c>
      <c r="G40" t="s">
        <v>85</v>
      </c>
      <c r="H40" t="s">
        <v>153</v>
      </c>
      <c r="I40" t="s">
        <v>154</v>
      </c>
      <c r="J40" t="s">
        <v>155</v>
      </c>
      <c r="K40" t="s">
        <v>156</v>
      </c>
    </row>
    <row r="41" spans="1:11" ht="15">
      <c r="A41" t="s">
        <v>104</v>
      </c>
      <c r="B41" t="s">
        <v>81</v>
      </c>
      <c r="C41" s="13">
        <v>7040032</v>
      </c>
      <c r="D41" t="s">
        <v>105</v>
      </c>
      <c r="E41" t="s">
        <v>83</v>
      </c>
      <c r="F41" t="s">
        <v>84</v>
      </c>
      <c r="G41" t="s">
        <v>85</v>
      </c>
      <c r="H41" t="s">
        <v>234</v>
      </c>
      <c r="I41" t="s">
        <v>235</v>
      </c>
      <c r="J41" t="s">
        <v>236</v>
      </c>
      <c r="K41" t="s">
        <v>100</v>
      </c>
    </row>
    <row r="42" spans="1:11" ht="15">
      <c r="A42" t="s">
        <v>104</v>
      </c>
      <c r="B42" t="s">
        <v>81</v>
      </c>
      <c r="C42" s="13">
        <v>7040036</v>
      </c>
      <c r="D42" t="s">
        <v>82</v>
      </c>
      <c r="E42" t="s">
        <v>83</v>
      </c>
      <c r="F42" t="s">
        <v>84</v>
      </c>
      <c r="G42" t="s">
        <v>85</v>
      </c>
      <c r="H42" t="s">
        <v>184</v>
      </c>
      <c r="I42" t="s">
        <v>185</v>
      </c>
      <c r="J42" t="s">
        <v>186</v>
      </c>
      <c r="K42" t="s">
        <v>187</v>
      </c>
    </row>
    <row r="43" spans="1:11" ht="15">
      <c r="A43" t="s">
        <v>104</v>
      </c>
      <c r="B43" t="s">
        <v>81</v>
      </c>
      <c r="C43" s="13">
        <v>7040045</v>
      </c>
      <c r="D43" t="s">
        <v>94</v>
      </c>
      <c r="E43" t="s">
        <v>83</v>
      </c>
      <c r="F43" t="s">
        <v>84</v>
      </c>
      <c r="G43" t="s">
        <v>85</v>
      </c>
      <c r="H43" t="s">
        <v>188</v>
      </c>
      <c r="I43" t="s">
        <v>189</v>
      </c>
      <c r="J43" t="s">
        <v>190</v>
      </c>
      <c r="K43" t="s">
        <v>191</v>
      </c>
    </row>
    <row r="44" spans="1:11" ht="15">
      <c r="A44" t="s">
        <v>104</v>
      </c>
      <c r="B44" t="s">
        <v>81</v>
      </c>
      <c r="C44" s="13">
        <v>7040039</v>
      </c>
      <c r="D44" t="s">
        <v>237</v>
      </c>
      <c r="E44" t="s">
        <v>83</v>
      </c>
      <c r="F44" t="s">
        <v>84</v>
      </c>
      <c r="G44" t="s">
        <v>85</v>
      </c>
      <c r="H44" t="s">
        <v>162</v>
      </c>
      <c r="I44" t="s">
        <v>163</v>
      </c>
      <c r="J44" t="s">
        <v>164</v>
      </c>
      <c r="K44" t="s">
        <v>165</v>
      </c>
    </row>
    <row r="45" spans="1:11" ht="15">
      <c r="A45" t="s">
        <v>104</v>
      </c>
      <c r="B45" t="s">
        <v>81</v>
      </c>
      <c r="C45" s="13">
        <v>7040046</v>
      </c>
      <c r="D45" t="s">
        <v>93</v>
      </c>
      <c r="E45" t="s">
        <v>83</v>
      </c>
      <c r="F45" t="s">
        <v>84</v>
      </c>
      <c r="G45" t="s">
        <v>85</v>
      </c>
      <c r="H45" t="s">
        <v>188</v>
      </c>
      <c r="I45" t="s">
        <v>189</v>
      </c>
      <c r="J45" t="s">
        <v>190</v>
      </c>
      <c r="K45" t="s">
        <v>191</v>
      </c>
    </row>
    <row r="46" spans="1:11" ht="15">
      <c r="A46" t="s">
        <v>104</v>
      </c>
      <c r="B46" t="s">
        <v>81</v>
      </c>
      <c r="C46" s="13">
        <v>7040037</v>
      </c>
      <c r="D46" t="s">
        <v>97</v>
      </c>
      <c r="E46" t="s">
        <v>83</v>
      </c>
      <c r="F46" t="s">
        <v>84</v>
      </c>
      <c r="G46" t="s">
        <v>85</v>
      </c>
      <c r="H46" t="s">
        <v>167</v>
      </c>
      <c r="I46" t="s">
        <v>168</v>
      </c>
      <c r="J46" t="s">
        <v>169</v>
      </c>
      <c r="K46" t="s">
        <v>170</v>
      </c>
    </row>
    <row r="47" spans="1:11" ht="15">
      <c r="A47" t="s">
        <v>109</v>
      </c>
      <c r="B47" t="s">
        <v>81</v>
      </c>
      <c r="C47" s="13">
        <v>7040046</v>
      </c>
      <c r="D47" t="s">
        <v>94</v>
      </c>
      <c r="E47" t="s">
        <v>83</v>
      </c>
      <c r="F47" t="s">
        <v>84</v>
      </c>
      <c r="G47" t="s">
        <v>85</v>
      </c>
      <c r="H47" t="s">
        <v>188</v>
      </c>
      <c r="I47" t="s">
        <v>189</v>
      </c>
      <c r="J47" t="s">
        <v>190</v>
      </c>
      <c r="K47" t="s">
        <v>191</v>
      </c>
    </row>
    <row r="48" spans="1:11" ht="15">
      <c r="A48" t="s">
        <v>109</v>
      </c>
      <c r="B48" t="s">
        <v>81</v>
      </c>
      <c r="C48" s="13">
        <v>7040045</v>
      </c>
      <c r="D48" t="s">
        <v>93</v>
      </c>
      <c r="E48" t="s">
        <v>87</v>
      </c>
      <c r="F48" t="s">
        <v>84</v>
      </c>
      <c r="G48" t="s">
        <v>85</v>
      </c>
      <c r="H48" t="s">
        <v>188</v>
      </c>
      <c r="I48" t="s">
        <v>189</v>
      </c>
      <c r="J48" t="s">
        <v>190</v>
      </c>
      <c r="K48" t="s">
        <v>191</v>
      </c>
    </row>
    <row r="49" spans="1:11" ht="15">
      <c r="A49" t="s">
        <v>109</v>
      </c>
      <c r="B49" t="s">
        <v>81</v>
      </c>
      <c r="C49" s="13">
        <v>7040038</v>
      </c>
      <c r="D49" t="s">
        <v>106</v>
      </c>
      <c r="E49" t="s">
        <v>83</v>
      </c>
      <c r="F49" t="s">
        <v>84</v>
      </c>
      <c r="G49" t="s">
        <v>85</v>
      </c>
      <c r="H49" t="s">
        <v>192</v>
      </c>
      <c r="I49" t="s">
        <v>193</v>
      </c>
      <c r="J49" t="s">
        <v>194</v>
      </c>
      <c r="K49" t="s">
        <v>195</v>
      </c>
    </row>
    <row r="50" spans="1:11" ht="15">
      <c r="A50" t="s">
        <v>109</v>
      </c>
      <c r="B50" t="s">
        <v>81</v>
      </c>
      <c r="C50" s="13">
        <v>7040046</v>
      </c>
      <c r="D50" t="s">
        <v>107</v>
      </c>
      <c r="E50" t="s">
        <v>83</v>
      </c>
      <c r="F50" t="s">
        <v>84</v>
      </c>
      <c r="G50" t="s">
        <v>85</v>
      </c>
      <c r="H50" t="s">
        <v>209</v>
      </c>
      <c r="I50" t="s">
        <v>210</v>
      </c>
      <c r="J50" t="s">
        <v>211</v>
      </c>
      <c r="K50" t="s">
        <v>212</v>
      </c>
    </row>
    <row r="51" spans="1:11" ht="15">
      <c r="A51" t="s">
        <v>109</v>
      </c>
      <c r="B51" t="s">
        <v>81</v>
      </c>
      <c r="C51" s="13">
        <v>7040043</v>
      </c>
      <c r="D51" t="s">
        <v>95</v>
      </c>
      <c r="E51" t="s">
        <v>83</v>
      </c>
      <c r="F51" t="s">
        <v>84</v>
      </c>
      <c r="G51" t="s">
        <v>85</v>
      </c>
      <c r="H51" t="s">
        <v>89</v>
      </c>
      <c r="I51" t="s">
        <v>90</v>
      </c>
      <c r="J51" t="s">
        <v>91</v>
      </c>
      <c r="K51" t="s">
        <v>238</v>
      </c>
    </row>
    <row r="52" ht="15">
      <c r="C52" s="13">
        <f>AVERAGE(C2:C51)</f>
        <v>7040041.84</v>
      </c>
    </row>
    <row r="53" ht="15">
      <c r="C53">
        <v>7040100</v>
      </c>
    </row>
    <row r="54" spans="2:3" ht="15">
      <c r="B54" t="s">
        <v>239</v>
      </c>
      <c r="C54" s="13">
        <f>C52-C53</f>
        <v>-58.16000000014901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smet</dc:creator>
  <cp:keywords/>
  <dc:description/>
  <cp:lastModifiedBy>kurt smet</cp:lastModifiedBy>
  <cp:lastPrinted>2016-01-21T21:11:18Z</cp:lastPrinted>
  <dcterms:created xsi:type="dcterms:W3CDTF">2016-01-06T17:05:01Z</dcterms:created>
  <dcterms:modified xsi:type="dcterms:W3CDTF">2017-09-13T19:35:08Z</dcterms:modified>
  <cp:category/>
  <cp:version/>
  <cp:contentType/>
  <cp:contentStatus/>
</cp:coreProperties>
</file>